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dot-my.sharepoint.com/personal/christian_barko_iowadot_us/Documents/Desktop/NEW FORMS/FINAL 2025/Under Construction/"/>
    </mc:Choice>
  </mc:AlternateContent>
  <xr:revisionPtr revIDLastSave="93" documentId="8_{1DEA8FD3-5CEC-4D69-8E63-3E47816ED982}" xr6:coauthVersionLast="47" xr6:coauthVersionMax="47" xr10:uidLastSave="{52B77051-5ED3-4426-9793-B7C289B7AAD0}"/>
  <bookViews>
    <workbookView xWindow="-108" yWindow="-108" windowWidth="23256" windowHeight="12576" tabRatio="923" xr2:uid="{00000000-000D-0000-FFFF-FFFF00000000}"/>
  </bookViews>
  <sheets>
    <sheet name="Menu" sheetId="21" r:id="rId1"/>
    <sheet name="Info" sheetId="2" r:id="rId2"/>
    <sheet name="Mixes" sheetId="26" state="hidden" r:id="rId3"/>
    <sheet name="Yield Plant Report Summary" sheetId="25" r:id="rId4"/>
    <sheet name="Yield" sheetId="19" r:id="rId5"/>
    <sheet name="Report" sheetId="18" r:id="rId6"/>
    <sheet name="Report2" sheetId="24" r:id="rId7"/>
    <sheet name="Fly Ash  1" sheetId="5" r:id="rId8"/>
    <sheet name="Fly Ash  2" sheetId="6" r:id="rId9"/>
    <sheet name="Fly Ash  3" sheetId="7" r:id="rId10"/>
    <sheet name="Slag 1" sheetId="22" r:id="rId11"/>
    <sheet name="CA 1" sheetId="8" r:id="rId12"/>
    <sheet name="CA 2" sheetId="9" r:id="rId13"/>
    <sheet name="CA 3" sheetId="10" r:id="rId14"/>
    <sheet name="FA1" sheetId="11" r:id="rId15"/>
    <sheet name="FA2" sheetId="39" r:id="rId16"/>
    <sheet name="FA3" sheetId="40" r:id="rId17"/>
    <sheet name="Maturity 1" sheetId="41" r:id="rId18"/>
    <sheet name="Maturity 2" sheetId="42" r:id="rId19"/>
    <sheet name="Maturity 3" sheetId="43" r:id="rId20"/>
    <sheet name="ADMIX" sheetId="27" r:id="rId21"/>
    <sheet name="Sp. Gr." sheetId="12" r:id="rId22"/>
    <sheet name="Moist" sheetId="13" r:id="rId23"/>
    <sheet name="Ck. List" sheetId="14" r:id="rId24"/>
    <sheet name="Rand" sheetId="20" state="hidden" r:id="rId25"/>
    <sheet name="Beams" sheetId="16" r:id="rId26"/>
    <sheet name="Insp" sheetId="17" r:id="rId27"/>
    <sheet name="CA" sheetId="28" state="hidden" r:id="rId28"/>
    <sheet name="FA" sheetId="29" state="hidden" r:id="rId29"/>
    <sheet name="CEMENT" sheetId="30" state="hidden" r:id="rId30"/>
    <sheet name="FLYASH" sheetId="31" state="hidden" r:id="rId31"/>
    <sheet name="SLAG" sheetId="32" state="hidden" r:id="rId32"/>
    <sheet name="ADMIX-AIR" sheetId="33" state="hidden" r:id="rId33"/>
    <sheet name="ADMIX-WR" sheetId="34" state="hidden" r:id="rId34"/>
    <sheet name="ADMIX-MR" sheetId="35" state="hidden" r:id="rId35"/>
    <sheet name="ADMIX-RETARDER" sheetId="36" state="hidden" r:id="rId36"/>
    <sheet name="ADMIX-CO2" sheetId="37" state="hidden" r:id="rId37"/>
    <sheet name="COUNTIES" sheetId="38" state="hidden" r:id="rId38"/>
  </sheets>
  <externalReferences>
    <externalReference r:id="rId39"/>
  </externalReferences>
  <definedNames>
    <definedName name="\0">#REF!</definedName>
    <definedName name="\J">#REF!</definedName>
    <definedName name="_xlnm.Print_Area" localSheetId="13">'CA 3'!$A$8:$H$12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0" i="43" l="1"/>
  <c r="M189" i="43"/>
  <c r="M188" i="43"/>
  <c r="L188" i="43"/>
  <c r="L187" i="43"/>
  <c r="H186" i="43"/>
  <c r="C186" i="43"/>
  <c r="C184" i="43"/>
  <c r="C170" i="43"/>
  <c r="M169" i="43"/>
  <c r="M168" i="43"/>
  <c r="L168" i="43"/>
  <c r="L167" i="43"/>
  <c r="H166" i="43"/>
  <c r="C166" i="43"/>
  <c r="C164" i="43"/>
  <c r="C150" i="43"/>
  <c r="M149" i="43"/>
  <c r="M148" i="43"/>
  <c r="L148" i="43"/>
  <c r="L147" i="43"/>
  <c r="H146" i="43"/>
  <c r="C146" i="43"/>
  <c r="C144" i="43"/>
  <c r="C130" i="43"/>
  <c r="M129" i="43"/>
  <c r="M128" i="43"/>
  <c r="L128" i="43"/>
  <c r="L127" i="43"/>
  <c r="H126" i="43"/>
  <c r="C126" i="43"/>
  <c r="C124" i="43"/>
  <c r="C110" i="43"/>
  <c r="M109" i="43"/>
  <c r="M108" i="43"/>
  <c r="L108" i="43"/>
  <c r="L107" i="43"/>
  <c r="H106" i="43"/>
  <c r="C106" i="43"/>
  <c r="C104" i="43"/>
  <c r="C90" i="43"/>
  <c r="M89" i="43"/>
  <c r="M88" i="43"/>
  <c r="L88" i="43"/>
  <c r="L87" i="43"/>
  <c r="H86" i="43"/>
  <c r="C86" i="43"/>
  <c r="C84" i="43"/>
  <c r="C70" i="43"/>
  <c r="M69" i="43"/>
  <c r="M68" i="43"/>
  <c r="L68" i="43"/>
  <c r="L67" i="43"/>
  <c r="H66" i="43"/>
  <c r="C66" i="43"/>
  <c r="C64" i="43"/>
  <c r="C50" i="43"/>
  <c r="M49" i="43"/>
  <c r="M48" i="43"/>
  <c r="L48" i="43"/>
  <c r="L47" i="43"/>
  <c r="H46" i="43"/>
  <c r="C46" i="43"/>
  <c r="C44" i="43"/>
  <c r="C30" i="43"/>
  <c r="M29" i="43"/>
  <c r="M28" i="43"/>
  <c r="L28" i="43"/>
  <c r="L27" i="43"/>
  <c r="H26" i="43"/>
  <c r="C26" i="43"/>
  <c r="C24" i="43"/>
  <c r="M8" i="43"/>
  <c r="L8" i="43"/>
  <c r="L7" i="43" s="1"/>
  <c r="C190" i="42"/>
  <c r="M189" i="42"/>
  <c r="M188" i="42"/>
  <c r="L188" i="42"/>
  <c r="L187" i="42"/>
  <c r="H186" i="42"/>
  <c r="C186" i="42"/>
  <c r="C184" i="42"/>
  <c r="C170" i="42"/>
  <c r="M169" i="42"/>
  <c r="M168" i="42"/>
  <c r="L168" i="42"/>
  <c r="L167" i="42"/>
  <c r="H166" i="42"/>
  <c r="C166" i="42"/>
  <c r="C164" i="42"/>
  <c r="C150" i="42"/>
  <c r="M149" i="42"/>
  <c r="M148" i="42"/>
  <c r="L148" i="42"/>
  <c r="L147" i="42"/>
  <c r="H146" i="42"/>
  <c r="C146" i="42"/>
  <c r="C144" i="42"/>
  <c r="C130" i="42"/>
  <c r="M129" i="42"/>
  <c r="M128" i="42"/>
  <c r="L128" i="42"/>
  <c r="L127" i="42"/>
  <c r="H126" i="42"/>
  <c r="C126" i="42"/>
  <c r="C124" i="42"/>
  <c r="C110" i="42"/>
  <c r="M109" i="42"/>
  <c r="M108" i="42"/>
  <c r="L108" i="42"/>
  <c r="L107" i="42"/>
  <c r="H106" i="42"/>
  <c r="C106" i="42"/>
  <c r="C104" i="42"/>
  <c r="C90" i="42"/>
  <c r="M89" i="42"/>
  <c r="M88" i="42"/>
  <c r="L88" i="42"/>
  <c r="L87" i="42"/>
  <c r="H86" i="42"/>
  <c r="C86" i="42"/>
  <c r="C84" i="42"/>
  <c r="C70" i="42"/>
  <c r="M69" i="42"/>
  <c r="M68" i="42"/>
  <c r="L68" i="42"/>
  <c r="L67" i="42"/>
  <c r="H66" i="42"/>
  <c r="C66" i="42"/>
  <c r="C64" i="42"/>
  <c r="C50" i="42"/>
  <c r="M49" i="42"/>
  <c r="M48" i="42"/>
  <c r="L48" i="42"/>
  <c r="L47" i="42"/>
  <c r="H46" i="42"/>
  <c r="C46" i="42"/>
  <c r="C44" i="42"/>
  <c r="C30" i="42"/>
  <c r="M29" i="42"/>
  <c r="M28" i="42"/>
  <c r="L28" i="42"/>
  <c r="L27" i="42"/>
  <c r="H26" i="42"/>
  <c r="C26" i="42"/>
  <c r="C24" i="42"/>
  <c r="M8" i="42"/>
  <c r="L8" i="42"/>
  <c r="L7" i="42" s="1"/>
  <c r="C190" i="41"/>
  <c r="M189" i="41"/>
  <c r="M188" i="41"/>
  <c r="L188" i="41"/>
  <c r="L187" i="41" s="1"/>
  <c r="H186" i="41"/>
  <c r="C186" i="41"/>
  <c r="C184" i="41"/>
  <c r="C170" i="41"/>
  <c r="M169" i="41"/>
  <c r="M168" i="41"/>
  <c r="L168" i="41"/>
  <c r="L167" i="41" s="1"/>
  <c r="H166" i="41"/>
  <c r="C166" i="41"/>
  <c r="C164" i="41"/>
  <c r="C150" i="41"/>
  <c r="M149" i="41"/>
  <c r="M148" i="41"/>
  <c r="L148" i="41"/>
  <c r="L147" i="41" s="1"/>
  <c r="H146" i="41"/>
  <c r="C146" i="41"/>
  <c r="C144" i="41"/>
  <c r="C130" i="41"/>
  <c r="M129" i="41"/>
  <c r="M128" i="41"/>
  <c r="L128" i="41"/>
  <c r="L127" i="41" s="1"/>
  <c r="H126" i="41"/>
  <c r="C126" i="41"/>
  <c r="C124" i="41"/>
  <c r="C110" i="41"/>
  <c r="M109" i="41"/>
  <c r="M108" i="41"/>
  <c r="L108" i="41"/>
  <c r="L107" i="41" s="1"/>
  <c r="H106" i="41"/>
  <c r="C106" i="41"/>
  <c r="C104" i="41"/>
  <c r="C90" i="41"/>
  <c r="M89" i="41"/>
  <c r="M88" i="41"/>
  <c r="L88" i="41"/>
  <c r="L87" i="41" s="1"/>
  <c r="H86" i="41"/>
  <c r="C86" i="41"/>
  <c r="C84" i="41"/>
  <c r="C70" i="41"/>
  <c r="M69" i="41"/>
  <c r="M68" i="41"/>
  <c r="L68" i="41"/>
  <c r="L67" i="41" s="1"/>
  <c r="H66" i="41"/>
  <c r="C66" i="41"/>
  <c r="C64" i="41"/>
  <c r="C50" i="41"/>
  <c r="M49" i="41"/>
  <c r="M48" i="41"/>
  <c r="L48" i="41"/>
  <c r="L47" i="41" s="1"/>
  <c r="H46" i="41"/>
  <c r="C46" i="41"/>
  <c r="C44" i="41"/>
  <c r="C30" i="41"/>
  <c r="M29" i="41"/>
  <c r="M28" i="41"/>
  <c r="L28" i="41"/>
  <c r="L27" i="41" s="1"/>
  <c r="H26" i="41"/>
  <c r="C26" i="41"/>
  <c r="C24" i="41"/>
  <c r="M8" i="41"/>
  <c r="L8" i="41"/>
  <c r="L7" i="41" s="1"/>
  <c r="A42" i="36" l="1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7" i="32"/>
  <c r="A6" i="32"/>
  <c r="A5" i="32"/>
  <c r="A4" i="32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25" i="28"/>
  <c r="A324" i="28"/>
  <c r="A323" i="28"/>
  <c r="A322" i="28"/>
  <c r="A321" i="28"/>
  <c r="A320" i="28"/>
  <c r="A319" i="28"/>
  <c r="A318" i="28"/>
  <c r="A317" i="28"/>
  <c r="A316" i="28"/>
  <c r="A315" i="28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G288" i="12" l="1"/>
  <c r="E288" i="12"/>
  <c r="G287" i="12"/>
  <c r="E287" i="12"/>
  <c r="G286" i="12"/>
  <c r="E286" i="12"/>
  <c r="G285" i="12"/>
  <c r="E285" i="12"/>
  <c r="G284" i="12"/>
  <c r="E284" i="12"/>
  <c r="G283" i="12"/>
  <c r="E283" i="12"/>
  <c r="G282" i="12"/>
  <c r="E282" i="12"/>
  <c r="G281" i="12"/>
  <c r="E281" i="12"/>
  <c r="G280" i="12"/>
  <c r="E280" i="12"/>
  <c r="G279" i="12"/>
  <c r="E279" i="12"/>
  <c r="G278" i="12"/>
  <c r="E278" i="12"/>
  <c r="G277" i="12"/>
  <c r="E277" i="12"/>
  <c r="G276" i="12"/>
  <c r="E276" i="12"/>
  <c r="G275" i="12"/>
  <c r="E275" i="12"/>
  <c r="G274" i="12"/>
  <c r="E274" i="12"/>
  <c r="G273" i="12"/>
  <c r="E273" i="12"/>
  <c r="G272" i="12"/>
  <c r="E272" i="12"/>
  <c r="G271" i="12"/>
  <c r="E271" i="12"/>
  <c r="G270" i="12"/>
  <c r="E270" i="12"/>
  <c r="G269" i="12"/>
  <c r="E269" i="12"/>
  <c r="G268" i="12"/>
  <c r="E268" i="12"/>
  <c r="G267" i="12"/>
  <c r="E267" i="12"/>
  <c r="G266" i="12"/>
  <c r="E266" i="12"/>
  <c r="G265" i="12"/>
  <c r="E265" i="12"/>
  <c r="G264" i="12"/>
  <c r="E264" i="12"/>
  <c r="G263" i="12"/>
  <c r="E263" i="12"/>
  <c r="G262" i="12"/>
  <c r="E262" i="12"/>
  <c r="G261" i="12"/>
  <c r="E261" i="12"/>
  <c r="G260" i="12"/>
  <c r="E260" i="12"/>
  <c r="G259" i="12"/>
  <c r="E259" i="12"/>
  <c r="G258" i="12"/>
  <c r="E258" i="12"/>
  <c r="G257" i="12"/>
  <c r="E257" i="12"/>
  <c r="G256" i="12"/>
  <c r="E256" i="12"/>
  <c r="G255" i="12"/>
  <c r="E255" i="12"/>
  <c r="G254" i="12"/>
  <c r="E254" i="12"/>
  <c r="G253" i="12"/>
  <c r="E253" i="12"/>
  <c r="G252" i="12"/>
  <c r="E252" i="12"/>
  <c r="G251" i="12"/>
  <c r="E251" i="12"/>
  <c r="G250" i="12"/>
  <c r="E250" i="12"/>
  <c r="G249" i="12"/>
  <c r="E249" i="12"/>
  <c r="G248" i="12"/>
  <c r="E248" i="12"/>
  <c r="G247" i="12"/>
  <c r="E247" i="12"/>
  <c r="G246" i="12"/>
  <c r="E246" i="12"/>
  <c r="G245" i="12"/>
  <c r="E245" i="12"/>
  <c r="G244" i="12"/>
  <c r="E244" i="12"/>
  <c r="G243" i="12"/>
  <c r="E243" i="12"/>
  <c r="G242" i="12"/>
  <c r="E242" i="12"/>
  <c r="G241" i="12"/>
  <c r="E241" i="12"/>
  <c r="G240" i="12"/>
  <c r="E240" i="12"/>
  <c r="G239" i="12"/>
  <c r="E239" i="12"/>
  <c r="G238" i="12"/>
  <c r="E238" i="12"/>
  <c r="G237" i="12"/>
  <c r="E237" i="12"/>
  <c r="G236" i="12"/>
  <c r="E236" i="12"/>
  <c r="G235" i="12"/>
  <c r="E235" i="12"/>
  <c r="G234" i="12"/>
  <c r="E234" i="12"/>
  <c r="G233" i="12"/>
  <c r="E233" i="12"/>
  <c r="G232" i="12"/>
  <c r="E232" i="12"/>
  <c r="G231" i="12"/>
  <c r="E231" i="12"/>
  <c r="G230" i="12"/>
  <c r="E230" i="12"/>
  <c r="G229" i="12"/>
  <c r="E229" i="12"/>
  <c r="G228" i="12"/>
  <c r="E228" i="12"/>
  <c r="G227" i="12"/>
  <c r="E227" i="12"/>
  <c r="G226" i="12"/>
  <c r="E226" i="12"/>
  <c r="G225" i="12"/>
  <c r="E225" i="12"/>
  <c r="G224" i="12"/>
  <c r="E224" i="12"/>
  <c r="G223" i="12"/>
  <c r="E223" i="12"/>
  <c r="G222" i="12"/>
  <c r="E222" i="12"/>
  <c r="G221" i="12"/>
  <c r="E221" i="12"/>
  <c r="G220" i="12"/>
  <c r="E220" i="12"/>
  <c r="G219" i="12"/>
  <c r="E219" i="12"/>
  <c r="G218" i="12"/>
  <c r="E218" i="12"/>
  <c r="G217" i="12"/>
  <c r="E217" i="12"/>
  <c r="G216" i="12"/>
  <c r="E216" i="12"/>
  <c r="G215" i="12"/>
  <c r="E215" i="12"/>
  <c r="G214" i="12"/>
  <c r="E214" i="12"/>
  <c r="G213" i="12"/>
  <c r="E213" i="12"/>
  <c r="G212" i="12"/>
  <c r="E212" i="12"/>
  <c r="G211" i="12"/>
  <c r="E211" i="12"/>
  <c r="G210" i="12"/>
  <c r="E210" i="12"/>
  <c r="G209" i="12"/>
  <c r="E209" i="12"/>
  <c r="G208" i="12"/>
  <c r="E208" i="12"/>
  <c r="G207" i="12"/>
  <c r="E207" i="12"/>
  <c r="G206" i="12"/>
  <c r="E206" i="12"/>
  <c r="G205" i="12"/>
  <c r="E205" i="12"/>
  <c r="G204" i="12"/>
  <c r="E204" i="12"/>
  <c r="G203" i="12"/>
  <c r="E203" i="12"/>
  <c r="G202" i="12"/>
  <c r="E202" i="12"/>
  <c r="G201" i="12"/>
  <c r="E201" i="12"/>
  <c r="G200" i="12"/>
  <c r="E200" i="12"/>
  <c r="G199" i="12"/>
  <c r="E199" i="12"/>
  <c r="G198" i="12"/>
  <c r="E198" i="12"/>
  <c r="G197" i="12"/>
  <c r="E197" i="12"/>
  <c r="G196" i="12"/>
  <c r="E196" i="12"/>
  <c r="G195" i="12"/>
  <c r="E195" i="12"/>
  <c r="G194" i="12"/>
  <c r="E194" i="12"/>
  <c r="G193" i="12"/>
  <c r="E193" i="12"/>
  <c r="G192" i="12"/>
  <c r="E192" i="12"/>
  <c r="G191" i="12"/>
  <c r="E191" i="12"/>
  <c r="G190" i="12"/>
  <c r="E190" i="12"/>
  <c r="G189" i="12"/>
  <c r="E189" i="12"/>
  <c r="G188" i="12"/>
  <c r="E188" i="12"/>
  <c r="G187" i="12"/>
  <c r="E187" i="12"/>
  <c r="G186" i="12"/>
  <c r="E186" i="12"/>
  <c r="G185" i="12"/>
  <c r="E185" i="12"/>
  <c r="G184" i="12"/>
  <c r="E184" i="12"/>
  <c r="G183" i="12"/>
  <c r="E183" i="12"/>
  <c r="G182" i="12"/>
  <c r="E182" i="12"/>
  <c r="G181" i="12"/>
  <c r="E181" i="12"/>
  <c r="G180" i="12"/>
  <c r="E180" i="12"/>
  <c r="G179" i="12"/>
  <c r="E179" i="12"/>
  <c r="G178" i="12"/>
  <c r="E178" i="12"/>
  <c r="G177" i="12"/>
  <c r="E177" i="12"/>
  <c r="G176" i="12"/>
  <c r="E176" i="12"/>
  <c r="G175" i="12"/>
  <c r="E175" i="12"/>
  <c r="G174" i="12"/>
  <c r="E174" i="12"/>
  <c r="G173" i="12"/>
  <c r="E173" i="12"/>
  <c r="G172" i="12"/>
  <c r="E172" i="12"/>
  <c r="G171" i="12"/>
  <c r="E171" i="12"/>
  <c r="G170" i="12"/>
  <c r="E170" i="12"/>
  <c r="G169" i="12"/>
  <c r="E169" i="12"/>
  <c r="G168" i="12"/>
  <c r="E168" i="12"/>
  <c r="G167" i="12"/>
  <c r="E167" i="12"/>
  <c r="G166" i="12"/>
  <c r="E166" i="12"/>
  <c r="G165" i="12"/>
  <c r="E165" i="12"/>
  <c r="G164" i="12"/>
  <c r="E164" i="12"/>
  <c r="G163" i="12"/>
  <c r="E163" i="12"/>
  <c r="G162" i="12"/>
  <c r="E162" i="12"/>
  <c r="G161" i="12"/>
  <c r="E161" i="12"/>
  <c r="G160" i="12"/>
  <c r="E160" i="12"/>
  <c r="G159" i="12"/>
  <c r="E159" i="12"/>
  <c r="G158" i="12"/>
  <c r="E158" i="12"/>
  <c r="G157" i="12"/>
  <c r="E157" i="12"/>
  <c r="G156" i="12"/>
  <c r="E156" i="12"/>
  <c r="G155" i="12"/>
  <c r="E155" i="12"/>
  <c r="G154" i="12"/>
  <c r="E154" i="12"/>
  <c r="G153" i="12"/>
  <c r="E153" i="12"/>
  <c r="G152" i="12"/>
  <c r="E152" i="12"/>
  <c r="G151" i="12"/>
  <c r="E151" i="12"/>
  <c r="G150" i="12"/>
  <c r="E150" i="12"/>
  <c r="G149" i="12"/>
  <c r="E149" i="12"/>
  <c r="G148" i="12"/>
  <c r="E148" i="12"/>
  <c r="G147" i="12"/>
  <c r="E147" i="12"/>
  <c r="G146" i="12"/>
  <c r="E146" i="12"/>
  <c r="G145" i="12"/>
  <c r="E145" i="12"/>
  <c r="G144" i="12"/>
  <c r="E144" i="12"/>
  <c r="G143" i="12"/>
  <c r="E143" i="12"/>
  <c r="G142" i="12"/>
  <c r="E142" i="12"/>
  <c r="G141" i="12"/>
  <c r="E141" i="12"/>
  <c r="G140" i="12"/>
  <c r="E140" i="12"/>
  <c r="G139" i="12"/>
  <c r="E139" i="12"/>
  <c r="G138" i="12"/>
  <c r="E138" i="12"/>
  <c r="G137" i="12"/>
  <c r="E137" i="12"/>
  <c r="G136" i="12"/>
  <c r="E136" i="12"/>
  <c r="G135" i="12"/>
  <c r="E135" i="12"/>
  <c r="G134" i="12"/>
  <c r="E134" i="12"/>
  <c r="G133" i="12"/>
  <c r="E133" i="12"/>
  <c r="G132" i="12"/>
  <c r="E132" i="12"/>
  <c r="G131" i="12"/>
  <c r="E131" i="12"/>
  <c r="G130" i="12"/>
  <c r="E130" i="12"/>
  <c r="G129" i="12"/>
  <c r="E129" i="12"/>
  <c r="G128" i="12"/>
  <c r="E128" i="12"/>
  <c r="G127" i="12"/>
  <c r="E127" i="12"/>
  <c r="G126" i="12"/>
  <c r="E126" i="12"/>
  <c r="G125" i="12"/>
  <c r="E125" i="12"/>
  <c r="G124" i="12"/>
  <c r="E124" i="12"/>
  <c r="G123" i="12"/>
  <c r="E123" i="12"/>
  <c r="G122" i="12"/>
  <c r="E122" i="12"/>
  <c r="G121" i="12"/>
  <c r="E121" i="12"/>
  <c r="G120" i="12"/>
  <c r="E120" i="12"/>
  <c r="G119" i="12"/>
  <c r="E119" i="12"/>
  <c r="G118" i="12"/>
  <c r="E118" i="12"/>
  <c r="G117" i="12"/>
  <c r="E117" i="12"/>
  <c r="G116" i="12"/>
  <c r="E116" i="12"/>
  <c r="G115" i="12"/>
  <c r="E115" i="12"/>
  <c r="G114" i="12"/>
  <c r="E114" i="12"/>
  <c r="G113" i="12"/>
  <c r="E113" i="12"/>
  <c r="G112" i="12"/>
  <c r="E112" i="12"/>
  <c r="G111" i="12"/>
  <c r="E111" i="12"/>
  <c r="G110" i="12"/>
  <c r="E110" i="12"/>
  <c r="G109" i="12"/>
  <c r="E109" i="12"/>
  <c r="G108" i="12"/>
  <c r="E108" i="12"/>
  <c r="G107" i="12"/>
  <c r="E107" i="12"/>
  <c r="G106" i="12"/>
  <c r="E106" i="12"/>
  <c r="G105" i="12"/>
  <c r="E105" i="12"/>
  <c r="G104" i="12"/>
  <c r="E104" i="12"/>
  <c r="G103" i="12"/>
  <c r="E103" i="12"/>
  <c r="G102" i="12"/>
  <c r="E102" i="12"/>
  <c r="G101" i="12"/>
  <c r="E101" i="12"/>
  <c r="G100" i="12"/>
  <c r="E100" i="12"/>
  <c r="G99" i="12"/>
  <c r="E99" i="12"/>
  <c r="G98" i="12"/>
  <c r="E98" i="12"/>
  <c r="G97" i="12"/>
  <c r="E97" i="12"/>
  <c r="G96" i="12"/>
  <c r="E96" i="12"/>
  <c r="G95" i="12"/>
  <c r="E95" i="12"/>
  <c r="G94" i="12"/>
  <c r="E94" i="12"/>
  <c r="G93" i="12"/>
  <c r="E93" i="12"/>
  <c r="G92" i="12"/>
  <c r="E92" i="12"/>
  <c r="G91" i="12"/>
  <c r="E91" i="12"/>
  <c r="G90" i="12"/>
  <c r="E90" i="12"/>
  <c r="G89" i="12"/>
  <c r="E89" i="12"/>
  <c r="G88" i="12"/>
  <c r="E88" i="12"/>
  <c r="G87" i="12"/>
  <c r="E87" i="12"/>
  <c r="G86" i="12"/>
  <c r="E86" i="12"/>
  <c r="G85" i="12"/>
  <c r="E85" i="12"/>
  <c r="G84" i="12"/>
  <c r="E84" i="12"/>
  <c r="G83" i="12"/>
  <c r="E83" i="12"/>
  <c r="G82" i="12"/>
  <c r="E82" i="12"/>
  <c r="G81" i="12"/>
  <c r="E81" i="12"/>
  <c r="G80" i="12"/>
  <c r="E80" i="12"/>
  <c r="G79" i="12"/>
  <c r="E79" i="12"/>
  <c r="G78" i="12"/>
  <c r="E78" i="12"/>
  <c r="G77" i="12"/>
  <c r="E77" i="12"/>
  <c r="G76" i="12"/>
  <c r="E76" i="12"/>
  <c r="G75" i="12"/>
  <c r="E75" i="12"/>
  <c r="G74" i="12"/>
  <c r="E74" i="12"/>
  <c r="G73" i="12"/>
  <c r="E73" i="12"/>
  <c r="G72" i="12"/>
  <c r="E72" i="12"/>
  <c r="G71" i="12"/>
  <c r="E71" i="12"/>
  <c r="G70" i="12"/>
  <c r="E70" i="12"/>
  <c r="G69" i="12"/>
  <c r="E69" i="12"/>
  <c r="G68" i="12"/>
  <c r="E68" i="12"/>
  <c r="G67" i="12"/>
  <c r="E67" i="12"/>
  <c r="G66" i="12"/>
  <c r="E66" i="12"/>
  <c r="G65" i="12"/>
  <c r="E65" i="12"/>
  <c r="G64" i="12"/>
  <c r="E64" i="12"/>
  <c r="G63" i="12"/>
  <c r="E63" i="12"/>
  <c r="G62" i="12"/>
  <c r="E62" i="12"/>
  <c r="G61" i="12"/>
  <c r="E61" i="12"/>
  <c r="G60" i="12"/>
  <c r="E60" i="12"/>
  <c r="G59" i="12"/>
  <c r="E59" i="12"/>
  <c r="G58" i="12"/>
  <c r="E58" i="12"/>
  <c r="G57" i="12"/>
  <c r="E57" i="12"/>
  <c r="G56" i="12"/>
  <c r="E56" i="12"/>
  <c r="G55" i="12"/>
  <c r="E55" i="12"/>
  <c r="G54" i="12"/>
  <c r="E54" i="12"/>
  <c r="G53" i="12"/>
  <c r="E53" i="12"/>
  <c r="G52" i="12"/>
  <c r="E52" i="12"/>
  <c r="G51" i="12"/>
  <c r="E51" i="12"/>
  <c r="G50" i="12"/>
  <c r="E50" i="12"/>
  <c r="G49" i="12"/>
  <c r="E49" i="12"/>
  <c r="G48" i="12"/>
  <c r="E48" i="12"/>
  <c r="G47" i="12"/>
  <c r="E47" i="12"/>
  <c r="G46" i="12"/>
  <c r="E46" i="12"/>
  <c r="G45" i="12"/>
  <c r="E45" i="12"/>
  <c r="G44" i="12"/>
  <c r="E44" i="12"/>
  <c r="G43" i="12"/>
  <c r="E43" i="12"/>
  <c r="G42" i="12"/>
  <c r="E42" i="12"/>
  <c r="G41" i="12"/>
  <c r="E41" i="12"/>
  <c r="G40" i="12"/>
  <c r="E40" i="12"/>
  <c r="G39" i="12"/>
  <c r="E39" i="12"/>
  <c r="G38" i="12"/>
  <c r="E38" i="12"/>
  <c r="G37" i="12"/>
  <c r="E37" i="12"/>
  <c r="G36" i="12"/>
  <c r="E36" i="12"/>
  <c r="G35" i="12"/>
  <c r="E35" i="12"/>
  <c r="G34" i="12"/>
  <c r="E34" i="12"/>
  <c r="G33" i="12"/>
  <c r="E33" i="12"/>
  <c r="G32" i="12"/>
  <c r="E32" i="12"/>
  <c r="G31" i="12"/>
  <c r="E31" i="12"/>
  <c r="G30" i="12"/>
  <c r="E30" i="12"/>
  <c r="G29" i="12"/>
  <c r="E29" i="12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G21" i="12"/>
  <c r="E21" i="12"/>
  <c r="G20" i="12"/>
  <c r="E20" i="12"/>
  <c r="G19" i="12"/>
  <c r="E19" i="12"/>
  <c r="G18" i="12"/>
  <c r="E18" i="12"/>
  <c r="G17" i="12"/>
  <c r="E17" i="12"/>
  <c r="G16" i="12"/>
  <c r="E16" i="12"/>
  <c r="G15" i="12"/>
  <c r="E15" i="12"/>
  <c r="G14" i="12"/>
  <c r="E14" i="12"/>
  <c r="G13" i="12"/>
  <c r="E13" i="12"/>
  <c r="G12" i="12"/>
  <c r="E12" i="12"/>
  <c r="G11" i="12"/>
  <c r="E11" i="12"/>
  <c r="G10" i="12"/>
  <c r="E10" i="12"/>
  <c r="G9" i="12"/>
  <c r="E9" i="12"/>
  <c r="G8" i="12"/>
  <c r="E8" i="12"/>
  <c r="G7" i="12"/>
  <c r="E7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G3" i="40" l="1"/>
  <c r="B2" i="40"/>
  <c r="B3" i="40"/>
  <c r="G3" i="39"/>
  <c r="B2" i="39"/>
  <c r="B3" i="39"/>
  <c r="G3" i="11"/>
  <c r="B2" i="11"/>
  <c r="B3" i="11"/>
  <c r="G3" i="10"/>
  <c r="B3" i="10"/>
  <c r="B2" i="10"/>
  <c r="G3" i="9"/>
  <c r="B3" i="9"/>
  <c r="B2" i="9"/>
  <c r="G3" i="8"/>
  <c r="B3" i="8"/>
  <c r="B2" i="8"/>
  <c r="B3" i="22"/>
  <c r="B2" i="22"/>
  <c r="B3" i="7"/>
  <c r="B3" i="6"/>
  <c r="B3" i="5"/>
  <c r="L7" i="24"/>
  <c r="L7" i="18"/>
  <c r="B33" i="2"/>
  <c r="B32" i="2"/>
  <c r="H3" i="22" s="1"/>
  <c r="B30" i="2"/>
  <c r="B2" i="7" s="1"/>
  <c r="B29" i="2"/>
  <c r="H3" i="7" s="1"/>
  <c r="B27" i="2"/>
  <c r="B2" i="6" s="1"/>
  <c r="B26" i="2"/>
  <c r="H3" i="6" s="1"/>
  <c r="B24" i="2"/>
  <c r="B2" i="5" s="1"/>
  <c r="B23" i="2"/>
  <c r="H3" i="5" s="1"/>
  <c r="B21" i="2"/>
  <c r="B19" i="2"/>
  <c r="B17" i="2"/>
  <c r="B15" i="2"/>
  <c r="G200" i="40"/>
  <c r="E200" i="40"/>
  <c r="G199" i="40"/>
  <c r="E199" i="40"/>
  <c r="G198" i="40"/>
  <c r="E198" i="40"/>
  <c r="G197" i="40"/>
  <c r="E197" i="40"/>
  <c r="G196" i="40"/>
  <c r="E196" i="40"/>
  <c r="G195" i="40"/>
  <c r="E195" i="40"/>
  <c r="G194" i="40"/>
  <c r="E194" i="40"/>
  <c r="G193" i="40"/>
  <c r="E193" i="40"/>
  <c r="G192" i="40"/>
  <c r="E192" i="40"/>
  <c r="G191" i="40"/>
  <c r="E191" i="40"/>
  <c r="G190" i="40"/>
  <c r="E190" i="40"/>
  <c r="G189" i="40"/>
  <c r="E189" i="40"/>
  <c r="G188" i="40"/>
  <c r="E188" i="40"/>
  <c r="G187" i="40"/>
  <c r="E187" i="40"/>
  <c r="G186" i="40"/>
  <c r="E186" i="40"/>
  <c r="G185" i="40"/>
  <c r="E185" i="40"/>
  <c r="G184" i="40"/>
  <c r="E184" i="40"/>
  <c r="G183" i="40"/>
  <c r="E183" i="40"/>
  <c r="G182" i="40"/>
  <c r="E182" i="40"/>
  <c r="G181" i="40"/>
  <c r="E181" i="40"/>
  <c r="G180" i="40"/>
  <c r="E180" i="40"/>
  <c r="G179" i="40"/>
  <c r="E179" i="40"/>
  <c r="G178" i="40"/>
  <c r="E178" i="40"/>
  <c r="G177" i="40"/>
  <c r="E177" i="40"/>
  <c r="G176" i="40"/>
  <c r="E176" i="40"/>
  <c r="G175" i="40"/>
  <c r="E175" i="40"/>
  <c r="G174" i="40"/>
  <c r="E174" i="40"/>
  <c r="G173" i="40"/>
  <c r="E173" i="40"/>
  <c r="G172" i="40"/>
  <c r="E172" i="40"/>
  <c r="G171" i="40"/>
  <c r="E171" i="40"/>
  <c r="G170" i="40"/>
  <c r="E170" i="40"/>
  <c r="G169" i="40"/>
  <c r="E169" i="40"/>
  <c r="G168" i="40"/>
  <c r="E168" i="40"/>
  <c r="G167" i="40"/>
  <c r="E167" i="40"/>
  <c r="G166" i="40"/>
  <c r="E166" i="40"/>
  <c r="G165" i="40"/>
  <c r="E165" i="40"/>
  <c r="G164" i="40"/>
  <c r="E164" i="40"/>
  <c r="G163" i="40"/>
  <c r="E163" i="40"/>
  <c r="G162" i="40"/>
  <c r="E162" i="40"/>
  <c r="G161" i="40"/>
  <c r="E161" i="40"/>
  <c r="G160" i="40"/>
  <c r="E160" i="40"/>
  <c r="G159" i="40"/>
  <c r="E159" i="40"/>
  <c r="G158" i="40"/>
  <c r="E158" i="40"/>
  <c r="G157" i="40"/>
  <c r="E157" i="40"/>
  <c r="G156" i="40"/>
  <c r="E156" i="40"/>
  <c r="G155" i="40"/>
  <c r="E155" i="40"/>
  <c r="G154" i="40"/>
  <c r="E154" i="40"/>
  <c r="G153" i="40"/>
  <c r="E153" i="40"/>
  <c r="G152" i="40"/>
  <c r="E152" i="40"/>
  <c r="G151" i="40"/>
  <c r="E151" i="40"/>
  <c r="G150" i="40"/>
  <c r="E150" i="40"/>
  <c r="G149" i="40"/>
  <c r="E149" i="40"/>
  <c r="G148" i="40"/>
  <c r="E148" i="40"/>
  <c r="G147" i="40"/>
  <c r="E147" i="40"/>
  <c r="G146" i="40"/>
  <c r="E146" i="40"/>
  <c r="G145" i="40"/>
  <c r="E145" i="40"/>
  <c r="G144" i="40"/>
  <c r="E144" i="40"/>
  <c r="G143" i="40"/>
  <c r="E143" i="40"/>
  <c r="G142" i="40"/>
  <c r="E142" i="40"/>
  <c r="G141" i="40"/>
  <c r="E141" i="40"/>
  <c r="G140" i="40"/>
  <c r="E140" i="40"/>
  <c r="G139" i="40"/>
  <c r="E139" i="40"/>
  <c r="G138" i="40"/>
  <c r="E138" i="40"/>
  <c r="G137" i="40"/>
  <c r="E137" i="40"/>
  <c r="G136" i="40"/>
  <c r="E136" i="40"/>
  <c r="G135" i="40"/>
  <c r="E135" i="40"/>
  <c r="G134" i="40"/>
  <c r="E134" i="40"/>
  <c r="G133" i="40"/>
  <c r="E133" i="40"/>
  <c r="G132" i="40"/>
  <c r="E132" i="40"/>
  <c r="G131" i="40"/>
  <c r="E131" i="40"/>
  <c r="G130" i="40"/>
  <c r="E130" i="40"/>
  <c r="G129" i="40"/>
  <c r="E129" i="40"/>
  <c r="G128" i="40"/>
  <c r="E128" i="40"/>
  <c r="G127" i="40"/>
  <c r="E127" i="40"/>
  <c r="G126" i="40"/>
  <c r="E126" i="40"/>
  <c r="G125" i="40"/>
  <c r="E125" i="40"/>
  <c r="G124" i="40"/>
  <c r="E124" i="40"/>
  <c r="G123" i="40"/>
  <c r="E123" i="40"/>
  <c r="G122" i="40"/>
  <c r="E122" i="40"/>
  <c r="G121" i="40"/>
  <c r="E121" i="40"/>
  <c r="G120" i="40"/>
  <c r="E120" i="40"/>
  <c r="G119" i="40"/>
  <c r="E119" i="40"/>
  <c r="G118" i="40"/>
  <c r="E118" i="40"/>
  <c r="G117" i="40"/>
  <c r="E117" i="40"/>
  <c r="G116" i="40"/>
  <c r="E116" i="40"/>
  <c r="G115" i="40"/>
  <c r="E115" i="40"/>
  <c r="G114" i="40"/>
  <c r="E114" i="40"/>
  <c r="G113" i="40"/>
  <c r="E113" i="40"/>
  <c r="G112" i="40"/>
  <c r="E112" i="40"/>
  <c r="G111" i="40"/>
  <c r="E111" i="40"/>
  <c r="G110" i="40"/>
  <c r="E110" i="40"/>
  <c r="G109" i="40"/>
  <c r="E109" i="40"/>
  <c r="G108" i="40"/>
  <c r="E108" i="40"/>
  <c r="G107" i="40"/>
  <c r="E107" i="40"/>
  <c r="G106" i="40"/>
  <c r="E106" i="40"/>
  <c r="G105" i="40"/>
  <c r="E105" i="40"/>
  <c r="G104" i="40"/>
  <c r="E104" i="40"/>
  <c r="G103" i="40"/>
  <c r="E103" i="40"/>
  <c r="G102" i="40"/>
  <c r="E102" i="40"/>
  <c r="G101" i="40"/>
  <c r="E101" i="40"/>
  <c r="G100" i="40"/>
  <c r="E100" i="40"/>
  <c r="G99" i="40"/>
  <c r="E99" i="40"/>
  <c r="G98" i="40"/>
  <c r="E98" i="40"/>
  <c r="G97" i="40"/>
  <c r="E97" i="40"/>
  <c r="G96" i="40"/>
  <c r="E96" i="40"/>
  <c r="G95" i="40"/>
  <c r="E95" i="40"/>
  <c r="G94" i="40"/>
  <c r="E94" i="40"/>
  <c r="G93" i="40"/>
  <c r="E93" i="40"/>
  <c r="G92" i="40"/>
  <c r="E92" i="40"/>
  <c r="G91" i="40"/>
  <c r="E91" i="40"/>
  <c r="G90" i="40"/>
  <c r="E90" i="40"/>
  <c r="G89" i="40"/>
  <c r="E89" i="40"/>
  <c r="G88" i="40"/>
  <c r="E88" i="40"/>
  <c r="G87" i="40"/>
  <c r="E87" i="40"/>
  <c r="G86" i="40"/>
  <c r="E86" i="40"/>
  <c r="G85" i="40"/>
  <c r="E85" i="40"/>
  <c r="G84" i="40"/>
  <c r="E84" i="40"/>
  <c r="G83" i="40"/>
  <c r="E83" i="40"/>
  <c r="G82" i="40"/>
  <c r="E82" i="40"/>
  <c r="G81" i="40"/>
  <c r="E81" i="40"/>
  <c r="G80" i="40"/>
  <c r="E80" i="40"/>
  <c r="G79" i="40"/>
  <c r="E79" i="40"/>
  <c r="G78" i="40"/>
  <c r="E78" i="40"/>
  <c r="G77" i="40"/>
  <c r="E77" i="40"/>
  <c r="G76" i="40"/>
  <c r="E76" i="40"/>
  <c r="G75" i="40"/>
  <c r="E75" i="40"/>
  <c r="G74" i="40"/>
  <c r="E74" i="40"/>
  <c r="G73" i="40"/>
  <c r="E73" i="40"/>
  <c r="G72" i="40"/>
  <c r="E72" i="40"/>
  <c r="G71" i="40"/>
  <c r="E71" i="40"/>
  <c r="G70" i="40"/>
  <c r="E70" i="40"/>
  <c r="G69" i="40"/>
  <c r="E69" i="40"/>
  <c r="G68" i="40"/>
  <c r="E68" i="40"/>
  <c r="G67" i="40"/>
  <c r="E67" i="40"/>
  <c r="G66" i="40"/>
  <c r="E66" i="40"/>
  <c r="G65" i="40"/>
  <c r="E65" i="40"/>
  <c r="G64" i="40"/>
  <c r="E64" i="40"/>
  <c r="G63" i="40"/>
  <c r="E63" i="40"/>
  <c r="G62" i="40"/>
  <c r="E62" i="40"/>
  <c r="G61" i="40"/>
  <c r="E61" i="40"/>
  <c r="G60" i="40"/>
  <c r="E60" i="40"/>
  <c r="G59" i="40"/>
  <c r="E59" i="40"/>
  <c r="G58" i="40"/>
  <c r="E58" i="40"/>
  <c r="G57" i="40"/>
  <c r="E57" i="40"/>
  <c r="G56" i="40"/>
  <c r="E56" i="40"/>
  <c r="G55" i="40"/>
  <c r="E55" i="40"/>
  <c r="G54" i="40"/>
  <c r="E54" i="40"/>
  <c r="G53" i="40"/>
  <c r="E53" i="40"/>
  <c r="G52" i="40"/>
  <c r="E52" i="40"/>
  <c r="G51" i="40"/>
  <c r="E51" i="40"/>
  <c r="G50" i="40"/>
  <c r="E50" i="40"/>
  <c r="G49" i="40"/>
  <c r="E49" i="40"/>
  <c r="G48" i="40"/>
  <c r="E48" i="40"/>
  <c r="G47" i="40"/>
  <c r="E47" i="40"/>
  <c r="G46" i="40"/>
  <c r="E46" i="40"/>
  <c r="G45" i="40"/>
  <c r="E45" i="40"/>
  <c r="G44" i="40"/>
  <c r="E44" i="40"/>
  <c r="G43" i="40"/>
  <c r="E43" i="40"/>
  <c r="G42" i="40"/>
  <c r="E42" i="40"/>
  <c r="G41" i="40"/>
  <c r="E41" i="40"/>
  <c r="G40" i="40"/>
  <c r="E40" i="40"/>
  <c r="G39" i="40"/>
  <c r="E39" i="40"/>
  <c r="G38" i="40"/>
  <c r="E38" i="40"/>
  <c r="G37" i="40"/>
  <c r="E37" i="40"/>
  <c r="G36" i="40"/>
  <c r="E36" i="40"/>
  <c r="G35" i="40"/>
  <c r="E35" i="40"/>
  <c r="G34" i="40"/>
  <c r="E34" i="40"/>
  <c r="G33" i="40"/>
  <c r="E33" i="40"/>
  <c r="G32" i="40"/>
  <c r="E32" i="40"/>
  <c r="G31" i="40"/>
  <c r="E31" i="40"/>
  <c r="G30" i="40"/>
  <c r="E30" i="40"/>
  <c r="G29" i="40"/>
  <c r="E29" i="40"/>
  <c r="G28" i="40"/>
  <c r="E28" i="40"/>
  <c r="G27" i="40"/>
  <c r="E27" i="40"/>
  <c r="G26" i="40"/>
  <c r="E26" i="40"/>
  <c r="G25" i="40"/>
  <c r="E25" i="40"/>
  <c r="G24" i="40"/>
  <c r="E24" i="40"/>
  <c r="G23" i="40"/>
  <c r="E23" i="40"/>
  <c r="G22" i="40"/>
  <c r="E22" i="40"/>
  <c r="G21" i="40"/>
  <c r="E21" i="40"/>
  <c r="G20" i="40"/>
  <c r="E20" i="40"/>
  <c r="G19" i="40"/>
  <c r="E19" i="40"/>
  <c r="G18" i="40"/>
  <c r="E18" i="40"/>
  <c r="G17" i="40"/>
  <c r="E17" i="40"/>
  <c r="G16" i="40"/>
  <c r="E16" i="40"/>
  <c r="G15" i="40"/>
  <c r="E15" i="40"/>
  <c r="G14" i="40"/>
  <c r="E14" i="40"/>
  <c r="G13" i="40"/>
  <c r="E13" i="40"/>
  <c r="G12" i="40"/>
  <c r="E12" i="40"/>
  <c r="G11" i="40"/>
  <c r="E11" i="40"/>
  <c r="G10" i="40"/>
  <c r="E10" i="40"/>
  <c r="G9" i="40"/>
  <c r="E9" i="40"/>
  <c r="G8" i="40"/>
  <c r="E8" i="40"/>
  <c r="G7" i="40"/>
  <c r="F7" i="40"/>
  <c r="E7" i="40"/>
  <c r="D7" i="40"/>
  <c r="G4" i="40"/>
  <c r="B4" i="40"/>
  <c r="H1" i="40"/>
  <c r="G200" i="39"/>
  <c r="E200" i="39"/>
  <c r="G199" i="39"/>
  <c r="E199" i="39"/>
  <c r="G198" i="39"/>
  <c r="E198" i="39"/>
  <c r="G197" i="39"/>
  <c r="E197" i="39"/>
  <c r="G196" i="39"/>
  <c r="E196" i="39"/>
  <c r="G195" i="39"/>
  <c r="E195" i="39"/>
  <c r="G194" i="39"/>
  <c r="E194" i="39"/>
  <c r="G193" i="39"/>
  <c r="E193" i="39"/>
  <c r="G192" i="39"/>
  <c r="E192" i="39"/>
  <c r="G191" i="39"/>
  <c r="E191" i="39"/>
  <c r="G190" i="39"/>
  <c r="E190" i="39"/>
  <c r="G189" i="39"/>
  <c r="E189" i="39"/>
  <c r="G188" i="39"/>
  <c r="E188" i="39"/>
  <c r="G187" i="39"/>
  <c r="E187" i="39"/>
  <c r="G186" i="39"/>
  <c r="E186" i="39"/>
  <c r="G185" i="39"/>
  <c r="E185" i="39"/>
  <c r="G184" i="39"/>
  <c r="E184" i="39"/>
  <c r="G183" i="39"/>
  <c r="E183" i="39"/>
  <c r="G182" i="39"/>
  <c r="E182" i="39"/>
  <c r="G181" i="39"/>
  <c r="E181" i="39"/>
  <c r="G180" i="39"/>
  <c r="E180" i="39"/>
  <c r="G179" i="39"/>
  <c r="E179" i="39"/>
  <c r="G178" i="39"/>
  <c r="E178" i="39"/>
  <c r="G177" i="39"/>
  <c r="E177" i="39"/>
  <c r="G176" i="39"/>
  <c r="E176" i="39"/>
  <c r="G175" i="39"/>
  <c r="E175" i="39"/>
  <c r="G174" i="39"/>
  <c r="E174" i="39"/>
  <c r="G173" i="39"/>
  <c r="E173" i="39"/>
  <c r="G172" i="39"/>
  <c r="E172" i="39"/>
  <c r="G171" i="39"/>
  <c r="E171" i="39"/>
  <c r="G170" i="39"/>
  <c r="E170" i="39"/>
  <c r="G169" i="39"/>
  <c r="E169" i="39"/>
  <c r="G168" i="39"/>
  <c r="E168" i="39"/>
  <c r="G167" i="39"/>
  <c r="E167" i="39"/>
  <c r="G166" i="39"/>
  <c r="E166" i="39"/>
  <c r="G165" i="39"/>
  <c r="E165" i="39"/>
  <c r="G164" i="39"/>
  <c r="E164" i="39"/>
  <c r="G163" i="39"/>
  <c r="E163" i="39"/>
  <c r="G162" i="39"/>
  <c r="E162" i="39"/>
  <c r="G161" i="39"/>
  <c r="E161" i="39"/>
  <c r="G160" i="39"/>
  <c r="E160" i="39"/>
  <c r="G159" i="39"/>
  <c r="E159" i="39"/>
  <c r="G158" i="39"/>
  <c r="E158" i="39"/>
  <c r="G157" i="39"/>
  <c r="E157" i="39"/>
  <c r="G156" i="39"/>
  <c r="E156" i="39"/>
  <c r="G155" i="39"/>
  <c r="E155" i="39"/>
  <c r="G154" i="39"/>
  <c r="E154" i="39"/>
  <c r="G153" i="39"/>
  <c r="E153" i="39"/>
  <c r="G152" i="39"/>
  <c r="E152" i="39"/>
  <c r="G151" i="39"/>
  <c r="E151" i="39"/>
  <c r="G150" i="39"/>
  <c r="E150" i="39"/>
  <c r="G149" i="39"/>
  <c r="E149" i="39"/>
  <c r="G148" i="39"/>
  <c r="E148" i="39"/>
  <c r="G147" i="39"/>
  <c r="E147" i="39"/>
  <c r="G146" i="39"/>
  <c r="E146" i="39"/>
  <c r="G145" i="39"/>
  <c r="E145" i="39"/>
  <c r="G144" i="39"/>
  <c r="E144" i="39"/>
  <c r="G143" i="39"/>
  <c r="E143" i="39"/>
  <c r="G142" i="39"/>
  <c r="E142" i="39"/>
  <c r="G141" i="39"/>
  <c r="E141" i="39"/>
  <c r="G140" i="39"/>
  <c r="E140" i="39"/>
  <c r="G139" i="39"/>
  <c r="E139" i="39"/>
  <c r="G138" i="39"/>
  <c r="E138" i="39"/>
  <c r="G137" i="39"/>
  <c r="E137" i="39"/>
  <c r="G136" i="39"/>
  <c r="E136" i="39"/>
  <c r="G135" i="39"/>
  <c r="E135" i="39"/>
  <c r="G134" i="39"/>
  <c r="E134" i="39"/>
  <c r="G133" i="39"/>
  <c r="E133" i="39"/>
  <c r="G132" i="39"/>
  <c r="E132" i="39"/>
  <c r="G131" i="39"/>
  <c r="E131" i="39"/>
  <c r="G130" i="39"/>
  <c r="E130" i="39"/>
  <c r="G129" i="39"/>
  <c r="E129" i="39"/>
  <c r="G128" i="39"/>
  <c r="E128" i="39"/>
  <c r="G127" i="39"/>
  <c r="E127" i="39"/>
  <c r="G126" i="39"/>
  <c r="E126" i="39"/>
  <c r="G125" i="39"/>
  <c r="E125" i="39"/>
  <c r="G124" i="39"/>
  <c r="E124" i="39"/>
  <c r="G123" i="39"/>
  <c r="E123" i="39"/>
  <c r="G122" i="39"/>
  <c r="E122" i="39"/>
  <c r="G121" i="39"/>
  <c r="E121" i="39"/>
  <c r="G120" i="39"/>
  <c r="E120" i="39"/>
  <c r="G119" i="39"/>
  <c r="E119" i="39"/>
  <c r="G118" i="39"/>
  <c r="E118" i="39"/>
  <c r="G117" i="39"/>
  <c r="E117" i="39"/>
  <c r="G116" i="39"/>
  <c r="E116" i="39"/>
  <c r="G115" i="39"/>
  <c r="E115" i="39"/>
  <c r="G114" i="39"/>
  <c r="E114" i="39"/>
  <c r="G113" i="39"/>
  <c r="E113" i="39"/>
  <c r="G112" i="39"/>
  <c r="E112" i="39"/>
  <c r="G111" i="39"/>
  <c r="E111" i="39"/>
  <c r="G110" i="39"/>
  <c r="E110" i="39"/>
  <c r="G109" i="39"/>
  <c r="E109" i="39"/>
  <c r="G108" i="39"/>
  <c r="E108" i="39"/>
  <c r="G107" i="39"/>
  <c r="E107" i="39"/>
  <c r="G106" i="39"/>
  <c r="E106" i="39"/>
  <c r="G105" i="39"/>
  <c r="E105" i="39"/>
  <c r="G104" i="39"/>
  <c r="E104" i="39"/>
  <c r="G103" i="39"/>
  <c r="E103" i="39"/>
  <c r="G102" i="39"/>
  <c r="E102" i="39"/>
  <c r="G101" i="39"/>
  <c r="E101" i="39"/>
  <c r="G100" i="39"/>
  <c r="E100" i="39"/>
  <c r="G99" i="39"/>
  <c r="E99" i="39"/>
  <c r="G98" i="39"/>
  <c r="E98" i="39"/>
  <c r="G97" i="39"/>
  <c r="E97" i="39"/>
  <c r="G96" i="39"/>
  <c r="E96" i="39"/>
  <c r="G95" i="39"/>
  <c r="E95" i="39"/>
  <c r="G94" i="39"/>
  <c r="E94" i="39"/>
  <c r="G93" i="39"/>
  <c r="E93" i="39"/>
  <c r="G92" i="39"/>
  <c r="E92" i="39"/>
  <c r="G91" i="39"/>
  <c r="E91" i="39"/>
  <c r="G90" i="39"/>
  <c r="E90" i="39"/>
  <c r="G89" i="39"/>
  <c r="E89" i="39"/>
  <c r="G88" i="39"/>
  <c r="E88" i="39"/>
  <c r="G87" i="39"/>
  <c r="E87" i="39"/>
  <c r="G86" i="39"/>
  <c r="E86" i="39"/>
  <c r="G85" i="39"/>
  <c r="E85" i="39"/>
  <c r="G84" i="39"/>
  <c r="E84" i="39"/>
  <c r="G83" i="39"/>
  <c r="E83" i="39"/>
  <c r="G82" i="39"/>
  <c r="E82" i="39"/>
  <c r="G81" i="39"/>
  <c r="E81" i="39"/>
  <c r="G80" i="39"/>
  <c r="E80" i="39"/>
  <c r="G79" i="39"/>
  <c r="E79" i="39"/>
  <c r="G78" i="39"/>
  <c r="E78" i="39"/>
  <c r="G77" i="39"/>
  <c r="E77" i="39"/>
  <c r="G76" i="39"/>
  <c r="E76" i="39"/>
  <c r="G75" i="39"/>
  <c r="E75" i="39"/>
  <c r="G74" i="39"/>
  <c r="E74" i="39"/>
  <c r="G73" i="39"/>
  <c r="E73" i="39"/>
  <c r="G72" i="39"/>
  <c r="E72" i="39"/>
  <c r="G71" i="39"/>
  <c r="E71" i="39"/>
  <c r="G70" i="39"/>
  <c r="E70" i="39"/>
  <c r="G69" i="39"/>
  <c r="E69" i="39"/>
  <c r="G68" i="39"/>
  <c r="E68" i="39"/>
  <c r="G67" i="39"/>
  <c r="E67" i="39"/>
  <c r="G66" i="39"/>
  <c r="E66" i="39"/>
  <c r="G65" i="39"/>
  <c r="E65" i="39"/>
  <c r="G64" i="39"/>
  <c r="E64" i="39"/>
  <c r="G63" i="39"/>
  <c r="E63" i="39"/>
  <c r="G62" i="39"/>
  <c r="E62" i="39"/>
  <c r="G61" i="39"/>
  <c r="E61" i="39"/>
  <c r="G60" i="39"/>
  <c r="E60" i="39"/>
  <c r="G59" i="39"/>
  <c r="E59" i="39"/>
  <c r="G58" i="39"/>
  <c r="E58" i="39"/>
  <c r="G57" i="39"/>
  <c r="E57" i="39"/>
  <c r="G56" i="39"/>
  <c r="E56" i="39"/>
  <c r="G55" i="39"/>
  <c r="E55" i="39"/>
  <c r="G54" i="39"/>
  <c r="E54" i="39"/>
  <c r="G53" i="39"/>
  <c r="E53" i="39"/>
  <c r="G52" i="39"/>
  <c r="E52" i="39"/>
  <c r="G51" i="39"/>
  <c r="E51" i="39"/>
  <c r="G50" i="39"/>
  <c r="E50" i="39"/>
  <c r="G49" i="39"/>
  <c r="E49" i="39"/>
  <c r="G48" i="39"/>
  <c r="E48" i="39"/>
  <c r="G47" i="39"/>
  <c r="E47" i="39"/>
  <c r="G46" i="39"/>
  <c r="E46" i="39"/>
  <c r="G45" i="39"/>
  <c r="E45" i="39"/>
  <c r="G44" i="39"/>
  <c r="E44" i="39"/>
  <c r="G43" i="39"/>
  <c r="E43" i="39"/>
  <c r="G42" i="39"/>
  <c r="E42" i="39"/>
  <c r="G41" i="39"/>
  <c r="E41" i="39"/>
  <c r="G40" i="39"/>
  <c r="E40" i="39"/>
  <c r="G39" i="39"/>
  <c r="E39" i="39"/>
  <c r="G38" i="39"/>
  <c r="E38" i="39"/>
  <c r="G37" i="39"/>
  <c r="E37" i="39"/>
  <c r="G36" i="39"/>
  <c r="E36" i="39"/>
  <c r="G35" i="39"/>
  <c r="E35" i="39"/>
  <c r="G34" i="39"/>
  <c r="E34" i="39"/>
  <c r="G33" i="39"/>
  <c r="E33" i="39"/>
  <c r="G32" i="39"/>
  <c r="E32" i="39"/>
  <c r="G31" i="39"/>
  <c r="E31" i="39"/>
  <c r="G30" i="39"/>
  <c r="E30" i="39"/>
  <c r="G29" i="39"/>
  <c r="E29" i="39"/>
  <c r="G28" i="39"/>
  <c r="E28" i="39"/>
  <c r="G27" i="39"/>
  <c r="E27" i="39"/>
  <c r="G26" i="39"/>
  <c r="E26" i="39"/>
  <c r="G25" i="39"/>
  <c r="E25" i="39"/>
  <c r="G24" i="39"/>
  <c r="E24" i="39"/>
  <c r="G23" i="39"/>
  <c r="E23" i="39"/>
  <c r="G22" i="39"/>
  <c r="E22" i="39"/>
  <c r="G21" i="39"/>
  <c r="E21" i="39"/>
  <c r="G20" i="39"/>
  <c r="E20" i="39"/>
  <c r="G19" i="39"/>
  <c r="E19" i="39"/>
  <c r="G18" i="39"/>
  <c r="E18" i="39"/>
  <c r="G17" i="39"/>
  <c r="E17" i="39"/>
  <c r="G16" i="39"/>
  <c r="E16" i="39"/>
  <c r="G15" i="39"/>
  <c r="E15" i="39"/>
  <c r="G14" i="39"/>
  <c r="E14" i="39"/>
  <c r="G13" i="39"/>
  <c r="E13" i="39"/>
  <c r="G12" i="39"/>
  <c r="E12" i="39"/>
  <c r="G11" i="39"/>
  <c r="E11" i="39"/>
  <c r="G10" i="39"/>
  <c r="E10" i="39"/>
  <c r="G9" i="39"/>
  <c r="E9" i="39"/>
  <c r="G8" i="39"/>
  <c r="E8" i="39"/>
  <c r="G7" i="39"/>
  <c r="F7" i="39"/>
  <c r="E7" i="39"/>
  <c r="D7" i="39"/>
  <c r="G4" i="39"/>
  <c r="B4" i="39"/>
  <c r="H1" i="39"/>
  <c r="A5" i="37" l="1"/>
  <c r="A4" i="37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I45" i="25" l="1"/>
  <c r="AH45" i="25"/>
  <c r="AG45" i="25"/>
  <c r="AF45" i="25"/>
  <c r="AD45" i="25"/>
  <c r="AC45" i="25"/>
  <c r="AB45" i="25"/>
  <c r="AA45" i="25"/>
  <c r="Y45" i="25"/>
  <c r="X45" i="25"/>
  <c r="W45" i="25"/>
  <c r="V45" i="25"/>
  <c r="T45" i="25"/>
  <c r="S45" i="25"/>
  <c r="R45" i="25"/>
  <c r="Q45" i="25"/>
  <c r="O45" i="25"/>
  <c r="N45" i="25"/>
  <c r="M45" i="25"/>
  <c r="L45" i="25"/>
  <c r="J45" i="25"/>
  <c r="I45" i="25"/>
  <c r="H45" i="25"/>
  <c r="G45" i="25"/>
  <c r="E45" i="25"/>
  <c r="D45" i="25"/>
  <c r="C45" i="25"/>
  <c r="B45" i="25"/>
  <c r="AI4" i="25"/>
  <c r="AH4" i="25"/>
  <c r="AG4" i="25"/>
  <c r="AF4" i="25"/>
  <c r="AD4" i="25"/>
  <c r="AC4" i="25"/>
  <c r="AB4" i="25"/>
  <c r="AA4" i="25"/>
  <c r="Y4" i="25"/>
  <c r="X4" i="25"/>
  <c r="W4" i="25"/>
  <c r="V4" i="25"/>
  <c r="T4" i="25"/>
  <c r="S4" i="25"/>
  <c r="R4" i="25"/>
  <c r="Q4" i="25"/>
  <c r="O4" i="25"/>
  <c r="N4" i="25"/>
  <c r="M4" i="25"/>
  <c r="L4" i="25"/>
  <c r="J4" i="25"/>
  <c r="I4" i="25"/>
  <c r="H4" i="25"/>
  <c r="G4" i="25"/>
  <c r="E4" i="25"/>
  <c r="D4" i="25"/>
  <c r="C4" i="25"/>
  <c r="B4" i="25"/>
  <c r="M52" i="24" l="1"/>
  <c r="L52" i="24"/>
  <c r="K52" i="24"/>
  <c r="M51" i="24"/>
  <c r="L51" i="24"/>
  <c r="K51" i="24"/>
  <c r="M50" i="24"/>
  <c r="L50" i="24"/>
  <c r="K50" i="24"/>
  <c r="M49" i="24"/>
  <c r="L49" i="24"/>
  <c r="K49" i="24"/>
  <c r="M48" i="24"/>
  <c r="L48" i="24"/>
  <c r="K48" i="24"/>
  <c r="M47" i="24"/>
  <c r="L47" i="24"/>
  <c r="K47" i="24"/>
  <c r="M46" i="24"/>
  <c r="L46" i="24"/>
  <c r="K46" i="24"/>
  <c r="M45" i="24"/>
  <c r="L45" i="24"/>
  <c r="K45" i="24"/>
  <c r="M44" i="24"/>
  <c r="L44" i="24"/>
  <c r="K44" i="24"/>
  <c r="M43" i="24"/>
  <c r="L43" i="24"/>
  <c r="K43" i="24"/>
  <c r="M42" i="24"/>
  <c r="L42" i="24"/>
  <c r="K42" i="24"/>
  <c r="M41" i="24"/>
  <c r="L41" i="24"/>
  <c r="K41" i="24"/>
  <c r="M40" i="24"/>
  <c r="L40" i="24"/>
  <c r="K40" i="24"/>
  <c r="M39" i="24"/>
  <c r="L39" i="24"/>
  <c r="K39" i="24"/>
  <c r="M38" i="24"/>
  <c r="L38" i="24"/>
  <c r="K38" i="24"/>
  <c r="M37" i="24"/>
  <c r="L37" i="24"/>
  <c r="K37" i="24"/>
  <c r="M36" i="24"/>
  <c r="L36" i="24"/>
  <c r="K36" i="24"/>
  <c r="M35" i="24"/>
  <c r="L35" i="24"/>
  <c r="K35" i="24"/>
  <c r="M34" i="24"/>
  <c r="L34" i="24"/>
  <c r="K34" i="24"/>
  <c r="M33" i="24"/>
  <c r="L33" i="24"/>
  <c r="K33" i="24"/>
  <c r="M32" i="24"/>
  <c r="L32" i="24"/>
  <c r="K32" i="24"/>
  <c r="M31" i="24"/>
  <c r="L31" i="24"/>
  <c r="K31" i="24"/>
  <c r="M30" i="24"/>
  <c r="L30" i="24"/>
  <c r="K30" i="24"/>
  <c r="M29" i="24"/>
  <c r="L29" i="24"/>
  <c r="K29" i="24"/>
  <c r="M28" i="24"/>
  <c r="L28" i="24"/>
  <c r="K28" i="24"/>
  <c r="M27" i="24"/>
  <c r="L27" i="24"/>
  <c r="K27" i="24"/>
  <c r="M26" i="24"/>
  <c r="L26" i="24"/>
  <c r="K26" i="24"/>
  <c r="M25" i="24"/>
  <c r="L25" i="24"/>
  <c r="K25" i="24"/>
  <c r="M24" i="24"/>
  <c r="L24" i="24"/>
  <c r="K24" i="24"/>
  <c r="M23" i="24"/>
  <c r="L23" i="24"/>
  <c r="K23" i="24"/>
  <c r="M22" i="24"/>
  <c r="L22" i="24"/>
  <c r="K22" i="24"/>
  <c r="M21" i="24"/>
  <c r="L21" i="24"/>
  <c r="K21" i="24"/>
  <c r="M20" i="24"/>
  <c r="L20" i="24"/>
  <c r="K20" i="24"/>
  <c r="M19" i="24"/>
  <c r="L19" i="24"/>
  <c r="K19" i="24"/>
  <c r="M18" i="24"/>
  <c r="L18" i="24"/>
  <c r="K18" i="24"/>
  <c r="M17" i="24"/>
  <c r="L17" i="24"/>
  <c r="K17" i="24"/>
  <c r="M16" i="24"/>
  <c r="L16" i="24"/>
  <c r="K16" i="24"/>
  <c r="M15" i="24"/>
  <c r="L15" i="24"/>
  <c r="K15" i="24"/>
  <c r="M14" i="24"/>
  <c r="L14" i="24"/>
  <c r="K14" i="24"/>
  <c r="M13" i="24"/>
  <c r="L13" i="24"/>
  <c r="K13" i="24"/>
  <c r="A3" i="19" l="1"/>
  <c r="AI4" i="19" s="1"/>
  <c r="AI14" i="19" s="1"/>
  <c r="F63" i="24"/>
  <c r="F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G57" i="24"/>
  <c r="G57" i="18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M52" i="18"/>
  <c r="L52" i="18"/>
  <c r="K52" i="18"/>
  <c r="M51" i="18"/>
  <c r="L51" i="18"/>
  <c r="K51" i="18"/>
  <c r="M50" i="18"/>
  <c r="L50" i="18"/>
  <c r="K50" i="18"/>
  <c r="M49" i="18"/>
  <c r="L49" i="18"/>
  <c r="K49" i="18"/>
  <c r="M48" i="18"/>
  <c r="L48" i="18"/>
  <c r="K48" i="18"/>
  <c r="M47" i="18"/>
  <c r="L47" i="18"/>
  <c r="K47" i="18"/>
  <c r="M46" i="18"/>
  <c r="L46" i="18"/>
  <c r="K46" i="18"/>
  <c r="M45" i="18"/>
  <c r="L45" i="18"/>
  <c r="K45" i="18"/>
  <c r="M44" i="18"/>
  <c r="L44" i="18"/>
  <c r="K44" i="18"/>
  <c r="M43" i="18"/>
  <c r="L43" i="18"/>
  <c r="K43" i="18"/>
  <c r="M42" i="18"/>
  <c r="L42" i="18"/>
  <c r="K42" i="18"/>
  <c r="M41" i="18"/>
  <c r="L41" i="18"/>
  <c r="K41" i="18"/>
  <c r="M40" i="18"/>
  <c r="L40" i="18"/>
  <c r="K40" i="18"/>
  <c r="M39" i="18"/>
  <c r="L39" i="18"/>
  <c r="K39" i="18"/>
  <c r="M38" i="18"/>
  <c r="L38" i="18"/>
  <c r="K38" i="18"/>
  <c r="M37" i="18"/>
  <c r="L37" i="18"/>
  <c r="K37" i="18"/>
  <c r="M36" i="18"/>
  <c r="L36" i="18"/>
  <c r="K36" i="18"/>
  <c r="M35" i="18"/>
  <c r="L35" i="18"/>
  <c r="K35" i="18"/>
  <c r="M34" i="18"/>
  <c r="L34" i="18"/>
  <c r="K34" i="18"/>
  <c r="M33" i="18"/>
  <c r="L33" i="18"/>
  <c r="K33" i="18"/>
  <c r="M32" i="18"/>
  <c r="L32" i="18"/>
  <c r="K32" i="18"/>
  <c r="M31" i="18"/>
  <c r="L31" i="18"/>
  <c r="K31" i="18"/>
  <c r="M30" i="18"/>
  <c r="L30" i="18"/>
  <c r="K30" i="18"/>
  <c r="M29" i="18"/>
  <c r="L29" i="18"/>
  <c r="K29" i="18"/>
  <c r="M28" i="18"/>
  <c r="L28" i="18"/>
  <c r="K28" i="18"/>
  <c r="M27" i="18"/>
  <c r="L27" i="18"/>
  <c r="K27" i="18"/>
  <c r="M26" i="18"/>
  <c r="L26" i="18"/>
  <c r="K26" i="18"/>
  <c r="M25" i="18"/>
  <c r="L25" i="18"/>
  <c r="K25" i="18"/>
  <c r="M24" i="18"/>
  <c r="L24" i="18"/>
  <c r="K24" i="18"/>
  <c r="M23" i="18"/>
  <c r="L23" i="18"/>
  <c r="K23" i="18"/>
  <c r="M22" i="18"/>
  <c r="L22" i="18"/>
  <c r="K22" i="18"/>
  <c r="M21" i="18"/>
  <c r="L21" i="18"/>
  <c r="K21" i="18"/>
  <c r="M20" i="18"/>
  <c r="L20" i="18"/>
  <c r="K20" i="18"/>
  <c r="M19" i="18"/>
  <c r="L19" i="18"/>
  <c r="K19" i="18"/>
  <c r="M18" i="18"/>
  <c r="L18" i="18"/>
  <c r="K18" i="18"/>
  <c r="M17" i="18"/>
  <c r="L17" i="18"/>
  <c r="K17" i="18"/>
  <c r="M16" i="18"/>
  <c r="L16" i="18"/>
  <c r="K16" i="18"/>
  <c r="M15" i="18"/>
  <c r="L15" i="18"/>
  <c r="K15" i="18"/>
  <c r="M14" i="18"/>
  <c r="L14" i="18"/>
  <c r="K14" i="18"/>
  <c r="M13" i="18"/>
  <c r="L13" i="18"/>
  <c r="K13" i="18"/>
  <c r="M4" i="24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H52" i="24"/>
  <c r="G52" i="24"/>
  <c r="F52" i="24"/>
  <c r="H51" i="24"/>
  <c r="G51" i="24"/>
  <c r="F51" i="24"/>
  <c r="H50" i="24"/>
  <c r="G50" i="24"/>
  <c r="F50" i="24"/>
  <c r="H49" i="24"/>
  <c r="G49" i="24"/>
  <c r="F49" i="24"/>
  <c r="H48" i="24"/>
  <c r="G48" i="24"/>
  <c r="F48" i="24"/>
  <c r="H47" i="24"/>
  <c r="G47" i="24"/>
  <c r="F47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9" i="24"/>
  <c r="G39" i="24"/>
  <c r="F39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2" i="24"/>
  <c r="G32" i="24"/>
  <c r="F32" i="24"/>
  <c r="H31" i="24"/>
  <c r="G31" i="24"/>
  <c r="F31" i="24"/>
  <c r="H30" i="24"/>
  <c r="G30" i="24"/>
  <c r="F30" i="24"/>
  <c r="H29" i="24"/>
  <c r="G29" i="24"/>
  <c r="F29" i="24"/>
  <c r="H28" i="24"/>
  <c r="G28" i="24"/>
  <c r="F28" i="24"/>
  <c r="H27" i="24"/>
  <c r="G27" i="24"/>
  <c r="F27" i="24"/>
  <c r="H26" i="24"/>
  <c r="G26" i="24"/>
  <c r="F26" i="24"/>
  <c r="H25" i="24"/>
  <c r="G25" i="24"/>
  <c r="F25" i="24"/>
  <c r="H24" i="24"/>
  <c r="G24" i="24"/>
  <c r="F24" i="24"/>
  <c r="H23" i="24"/>
  <c r="G23" i="24"/>
  <c r="F23" i="24"/>
  <c r="H22" i="24"/>
  <c r="G22" i="24"/>
  <c r="F22" i="24"/>
  <c r="H21" i="24"/>
  <c r="G21" i="24"/>
  <c r="F21" i="24"/>
  <c r="H20" i="24"/>
  <c r="G20" i="24"/>
  <c r="F20" i="24"/>
  <c r="H19" i="24"/>
  <c r="G19" i="24"/>
  <c r="F19" i="24"/>
  <c r="H18" i="24"/>
  <c r="G18" i="24"/>
  <c r="F18" i="24"/>
  <c r="H17" i="24"/>
  <c r="G17" i="24"/>
  <c r="F17" i="24"/>
  <c r="H16" i="24"/>
  <c r="G16" i="24"/>
  <c r="F16" i="24"/>
  <c r="H15" i="24"/>
  <c r="G15" i="24"/>
  <c r="F15" i="24"/>
  <c r="H14" i="24"/>
  <c r="G14" i="24"/>
  <c r="F14" i="24"/>
  <c r="H13" i="24"/>
  <c r="G13" i="24"/>
  <c r="F13" i="24"/>
  <c r="H52" i="18"/>
  <c r="G52" i="18"/>
  <c r="F52" i="18"/>
  <c r="H51" i="18"/>
  <c r="G51" i="18"/>
  <c r="F51" i="18"/>
  <c r="H50" i="18"/>
  <c r="G50" i="18"/>
  <c r="F50" i="18"/>
  <c r="H49" i="18"/>
  <c r="G49" i="18"/>
  <c r="F49" i="18"/>
  <c r="H48" i="18"/>
  <c r="G48" i="18"/>
  <c r="F48" i="18"/>
  <c r="H47" i="18"/>
  <c r="G47" i="18"/>
  <c r="F47" i="18"/>
  <c r="H46" i="18"/>
  <c r="G46" i="18"/>
  <c r="F46" i="18"/>
  <c r="H45" i="18"/>
  <c r="G45" i="18"/>
  <c r="F45" i="18"/>
  <c r="H44" i="18"/>
  <c r="G44" i="18"/>
  <c r="F44" i="18"/>
  <c r="H43" i="18"/>
  <c r="G43" i="18"/>
  <c r="F43" i="18"/>
  <c r="H42" i="18"/>
  <c r="G42" i="18"/>
  <c r="F42" i="18"/>
  <c r="H41" i="18"/>
  <c r="G41" i="18"/>
  <c r="F41" i="18"/>
  <c r="H40" i="18"/>
  <c r="G40" i="18"/>
  <c r="F40" i="18"/>
  <c r="H39" i="18"/>
  <c r="G39" i="18"/>
  <c r="F39" i="18"/>
  <c r="H38" i="18"/>
  <c r="G38" i="18"/>
  <c r="F38" i="18"/>
  <c r="H37" i="18"/>
  <c r="G37" i="18"/>
  <c r="F37" i="18"/>
  <c r="H36" i="18"/>
  <c r="G36" i="18"/>
  <c r="F36" i="18"/>
  <c r="H35" i="18"/>
  <c r="G35" i="18"/>
  <c r="F35" i="18"/>
  <c r="H34" i="18"/>
  <c r="G34" i="18"/>
  <c r="F34" i="18"/>
  <c r="H33" i="18"/>
  <c r="G33" i="18"/>
  <c r="F33" i="18"/>
  <c r="H32" i="18"/>
  <c r="G32" i="18"/>
  <c r="F32" i="18"/>
  <c r="H31" i="18"/>
  <c r="G31" i="18"/>
  <c r="F31" i="18"/>
  <c r="H30" i="18"/>
  <c r="G30" i="18"/>
  <c r="F30" i="18"/>
  <c r="H29" i="18"/>
  <c r="G29" i="18"/>
  <c r="F29" i="18"/>
  <c r="H28" i="18"/>
  <c r="G28" i="18"/>
  <c r="F28" i="18"/>
  <c r="H27" i="18"/>
  <c r="G27" i="18"/>
  <c r="F27" i="18"/>
  <c r="H26" i="18"/>
  <c r="G26" i="18"/>
  <c r="F26" i="18"/>
  <c r="H25" i="18"/>
  <c r="G25" i="18"/>
  <c r="F25" i="18"/>
  <c r="H24" i="18"/>
  <c r="G24" i="18"/>
  <c r="F24" i="18"/>
  <c r="H23" i="18"/>
  <c r="G23" i="18"/>
  <c r="F23" i="18"/>
  <c r="H22" i="18"/>
  <c r="G22" i="18"/>
  <c r="F22" i="18"/>
  <c r="H21" i="18"/>
  <c r="G21" i="18"/>
  <c r="F21" i="18"/>
  <c r="H20" i="18"/>
  <c r="G20" i="18"/>
  <c r="F20" i="18"/>
  <c r="H19" i="18"/>
  <c r="G19" i="18"/>
  <c r="F19" i="18"/>
  <c r="H18" i="18"/>
  <c r="G18" i="18"/>
  <c r="F18" i="18"/>
  <c r="H17" i="18"/>
  <c r="G17" i="18"/>
  <c r="F17" i="18"/>
  <c r="H16" i="18"/>
  <c r="G16" i="18"/>
  <c r="F16" i="18"/>
  <c r="H15" i="18"/>
  <c r="G15" i="18"/>
  <c r="F15" i="18"/>
  <c r="H14" i="18"/>
  <c r="G14" i="18"/>
  <c r="F14" i="18"/>
  <c r="H13" i="18"/>
  <c r="G13" i="18"/>
  <c r="F13" i="18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L58" i="24"/>
  <c r="F56" i="24"/>
  <c r="C56" i="24"/>
  <c r="B56" i="24"/>
  <c r="M12" i="24"/>
  <c r="H12" i="24"/>
  <c r="C12" i="24"/>
  <c r="A63" i="24" s="1"/>
  <c r="H9" i="24"/>
  <c r="B9" i="24"/>
  <c r="L8" i="24"/>
  <c r="B8" i="24"/>
  <c r="B7" i="24"/>
  <c r="M5" i="24"/>
  <c r="A5" i="24"/>
  <c r="F63" i="18"/>
  <c r="F62" i="18"/>
  <c r="C61" i="18"/>
  <c r="C60" i="18"/>
  <c r="C59" i="18"/>
  <c r="C58" i="18"/>
  <c r="C57" i="18"/>
  <c r="B61" i="18"/>
  <c r="B60" i="18"/>
  <c r="B59" i="18"/>
  <c r="B58" i="18"/>
  <c r="B57" i="18"/>
  <c r="A61" i="18"/>
  <c r="A60" i="18"/>
  <c r="A59" i="18"/>
  <c r="A58" i="18"/>
  <c r="A57" i="18"/>
  <c r="C52" i="18"/>
  <c r="B52" i="18"/>
  <c r="A52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C41" i="18"/>
  <c r="B41" i="18"/>
  <c r="A41" i="18"/>
  <c r="C40" i="18"/>
  <c r="B40" i="18"/>
  <c r="A40" i="18"/>
  <c r="C39" i="18"/>
  <c r="B39" i="18"/>
  <c r="A39" i="18"/>
  <c r="C38" i="18"/>
  <c r="B38" i="18"/>
  <c r="A38" i="18"/>
  <c r="C37" i="18"/>
  <c r="B37" i="18"/>
  <c r="A37" i="18"/>
  <c r="C36" i="18"/>
  <c r="B36" i="18"/>
  <c r="A36" i="18"/>
  <c r="C35" i="18"/>
  <c r="B35" i="18"/>
  <c r="A35" i="18"/>
  <c r="C34" i="18"/>
  <c r="B34" i="18"/>
  <c r="A34" i="18"/>
  <c r="C33" i="18"/>
  <c r="B33" i="18"/>
  <c r="A33" i="18"/>
  <c r="C32" i="18"/>
  <c r="B32" i="18"/>
  <c r="A32" i="18"/>
  <c r="C31" i="18"/>
  <c r="B31" i="18"/>
  <c r="A31" i="18"/>
  <c r="C30" i="18"/>
  <c r="B30" i="18"/>
  <c r="A30" i="18"/>
  <c r="C29" i="18"/>
  <c r="B29" i="18"/>
  <c r="A29" i="18"/>
  <c r="C28" i="18"/>
  <c r="B28" i="18"/>
  <c r="A28" i="18"/>
  <c r="C27" i="18"/>
  <c r="B27" i="18"/>
  <c r="A27" i="18"/>
  <c r="C26" i="18"/>
  <c r="B26" i="18"/>
  <c r="A26" i="18"/>
  <c r="C25" i="18"/>
  <c r="B25" i="18"/>
  <c r="A25" i="18"/>
  <c r="C24" i="18"/>
  <c r="B24" i="18"/>
  <c r="A24" i="18"/>
  <c r="C23" i="18"/>
  <c r="B23" i="18"/>
  <c r="A23" i="18"/>
  <c r="C22" i="18"/>
  <c r="B22" i="18"/>
  <c r="A22" i="18"/>
  <c r="C21" i="18"/>
  <c r="B21" i="18"/>
  <c r="A21" i="18"/>
  <c r="C20" i="18"/>
  <c r="B20" i="18"/>
  <c r="A20" i="18"/>
  <c r="C19" i="18"/>
  <c r="B19" i="18"/>
  <c r="A19" i="18"/>
  <c r="C18" i="18"/>
  <c r="B18" i="18"/>
  <c r="A18" i="18"/>
  <c r="C17" i="18"/>
  <c r="B17" i="18"/>
  <c r="A17" i="18"/>
  <c r="C16" i="18"/>
  <c r="B16" i="18"/>
  <c r="A16" i="18"/>
  <c r="C15" i="18"/>
  <c r="B15" i="18"/>
  <c r="A15" i="18"/>
  <c r="C14" i="18"/>
  <c r="B14" i="18"/>
  <c r="A14" i="18"/>
  <c r="C13" i="18"/>
  <c r="B13" i="18"/>
  <c r="A13" i="18"/>
  <c r="BC15" i="19"/>
  <c r="BC16" i="19" s="1"/>
  <c r="BB15" i="19"/>
  <c r="BC6" i="19"/>
  <c r="BB6" i="19"/>
  <c r="AY15" i="19"/>
  <c r="AY16" i="19" s="1"/>
  <c r="AX15" i="19"/>
  <c r="AY6" i="19"/>
  <c r="AX6" i="19"/>
  <c r="AU15" i="19"/>
  <c r="AU16" i="19" s="1"/>
  <c r="AT15" i="19"/>
  <c r="AU4" i="19" s="1"/>
  <c r="AU14" i="19" s="1"/>
  <c r="AU6" i="19"/>
  <c r="AT6" i="19"/>
  <c r="AQ15" i="19"/>
  <c r="AQ16" i="19" s="1"/>
  <c r="AP15" i="19"/>
  <c r="AQ6" i="19"/>
  <c r="AP6" i="19"/>
  <c r="AM15" i="19"/>
  <c r="AM16" i="19" s="1"/>
  <c r="AL15" i="19"/>
  <c r="AM4" i="19" s="1"/>
  <c r="AM14" i="19" s="1"/>
  <c r="AM6" i="19"/>
  <c r="AL6" i="19"/>
  <c r="AI15" i="19"/>
  <c r="AH15" i="19"/>
  <c r="AI6" i="19"/>
  <c r="AH6" i="19"/>
  <c r="H1" i="11"/>
  <c r="H1" i="10"/>
  <c r="H1" i="9"/>
  <c r="H1" i="8"/>
  <c r="I1" i="22"/>
  <c r="I1" i="7"/>
  <c r="I1" i="6"/>
  <c r="I1" i="5"/>
  <c r="G7" i="11"/>
  <c r="F7" i="11"/>
  <c r="E7" i="11"/>
  <c r="D7" i="11"/>
  <c r="G7" i="10"/>
  <c r="F7" i="10"/>
  <c r="E7" i="10"/>
  <c r="D7" i="10"/>
  <c r="G7" i="9"/>
  <c r="F7" i="9"/>
  <c r="E7" i="9"/>
  <c r="D7" i="9"/>
  <c r="G7" i="8"/>
  <c r="F7" i="8"/>
  <c r="E7" i="8"/>
  <c r="D7" i="8"/>
  <c r="F7" i="22"/>
  <c r="E7" i="22"/>
  <c r="D7" i="22"/>
  <c r="C7" i="22"/>
  <c r="F7" i="7"/>
  <c r="E7" i="7"/>
  <c r="D7" i="7"/>
  <c r="C7" i="7"/>
  <c r="F7" i="6"/>
  <c r="E7" i="6"/>
  <c r="D7" i="6"/>
  <c r="C7" i="6"/>
  <c r="F7" i="5"/>
  <c r="E7" i="5"/>
  <c r="D7" i="5"/>
  <c r="C7" i="5"/>
  <c r="B4" i="22"/>
  <c r="H4" i="22"/>
  <c r="D8" i="22"/>
  <c r="F8" i="22"/>
  <c r="D9" i="22"/>
  <c r="F9" i="22"/>
  <c r="D10" i="22"/>
  <c r="F10" i="22"/>
  <c r="D11" i="22"/>
  <c r="F11" i="22"/>
  <c r="D12" i="22"/>
  <c r="F12" i="22"/>
  <c r="D13" i="22"/>
  <c r="F13" i="22"/>
  <c r="D14" i="22"/>
  <c r="F14" i="22"/>
  <c r="D15" i="22"/>
  <c r="F15" i="22"/>
  <c r="D16" i="22"/>
  <c r="F16" i="22"/>
  <c r="D17" i="22"/>
  <c r="F17" i="22"/>
  <c r="D18" i="22"/>
  <c r="F18" i="22"/>
  <c r="D19" i="22"/>
  <c r="F19" i="22"/>
  <c r="D20" i="22"/>
  <c r="F20" i="22"/>
  <c r="D21" i="22"/>
  <c r="F21" i="22"/>
  <c r="D22" i="22"/>
  <c r="F22" i="22"/>
  <c r="D23" i="22"/>
  <c r="F23" i="22"/>
  <c r="D24" i="22"/>
  <c r="F24" i="22"/>
  <c r="D25" i="22"/>
  <c r="F25" i="22"/>
  <c r="D26" i="22"/>
  <c r="F26" i="22"/>
  <c r="D27" i="22"/>
  <c r="F27" i="22"/>
  <c r="D28" i="22"/>
  <c r="F28" i="22"/>
  <c r="D29" i="22"/>
  <c r="F29" i="22"/>
  <c r="D30" i="22"/>
  <c r="F30" i="22"/>
  <c r="D31" i="22"/>
  <c r="F31" i="22"/>
  <c r="D32" i="22"/>
  <c r="F32" i="22"/>
  <c r="D33" i="22"/>
  <c r="F33" i="22"/>
  <c r="D34" i="22"/>
  <c r="F34" i="22"/>
  <c r="D35" i="22"/>
  <c r="F35" i="22"/>
  <c r="D36" i="22"/>
  <c r="F36" i="22"/>
  <c r="D37" i="22"/>
  <c r="F37" i="22"/>
  <c r="D38" i="22"/>
  <c r="F38" i="22"/>
  <c r="D39" i="22"/>
  <c r="F39" i="22"/>
  <c r="D40" i="22"/>
  <c r="F40" i="22"/>
  <c r="D41" i="22"/>
  <c r="F41" i="22"/>
  <c r="D42" i="22"/>
  <c r="F42" i="22"/>
  <c r="D43" i="22"/>
  <c r="F43" i="22"/>
  <c r="D44" i="22"/>
  <c r="F44" i="22"/>
  <c r="D45" i="22"/>
  <c r="F45" i="22"/>
  <c r="D46" i="22"/>
  <c r="F46" i="22"/>
  <c r="D47" i="22"/>
  <c r="F47" i="22"/>
  <c r="D48" i="22"/>
  <c r="F48" i="22"/>
  <c r="D49" i="22"/>
  <c r="F49" i="22"/>
  <c r="D50" i="22"/>
  <c r="F50" i="22"/>
  <c r="D51" i="22"/>
  <c r="F51" i="22"/>
  <c r="D52" i="22"/>
  <c r="F52" i="22"/>
  <c r="D53" i="22"/>
  <c r="F53" i="22"/>
  <c r="D54" i="22"/>
  <c r="F54" i="22"/>
  <c r="D55" i="22"/>
  <c r="F55" i="22"/>
  <c r="D56" i="22"/>
  <c r="F56" i="22"/>
  <c r="D57" i="22"/>
  <c r="F57" i="22"/>
  <c r="D58" i="22"/>
  <c r="F58" i="22"/>
  <c r="D59" i="22"/>
  <c r="F59" i="22"/>
  <c r="D60" i="22"/>
  <c r="F60" i="22"/>
  <c r="D61" i="22"/>
  <c r="F61" i="22"/>
  <c r="D62" i="22"/>
  <c r="F62" i="22"/>
  <c r="D63" i="22"/>
  <c r="F63" i="22"/>
  <c r="D64" i="22"/>
  <c r="F64" i="22"/>
  <c r="D65" i="22"/>
  <c r="F65" i="22"/>
  <c r="D66" i="22"/>
  <c r="F66" i="22"/>
  <c r="D67" i="22"/>
  <c r="F67" i="22"/>
  <c r="D68" i="22"/>
  <c r="F68" i="22"/>
  <c r="D69" i="22"/>
  <c r="F69" i="22"/>
  <c r="D70" i="22"/>
  <c r="F70" i="22"/>
  <c r="D71" i="22"/>
  <c r="F71" i="22"/>
  <c r="D72" i="22"/>
  <c r="F72" i="22"/>
  <c r="D73" i="22"/>
  <c r="F73" i="22"/>
  <c r="D74" i="22"/>
  <c r="F74" i="22"/>
  <c r="D75" i="22"/>
  <c r="F75" i="22"/>
  <c r="D76" i="22"/>
  <c r="F76" i="22"/>
  <c r="D77" i="22"/>
  <c r="F77" i="22"/>
  <c r="D78" i="22"/>
  <c r="F78" i="22"/>
  <c r="D79" i="22"/>
  <c r="F79" i="22"/>
  <c r="D80" i="22"/>
  <c r="F80" i="22"/>
  <c r="D81" i="22"/>
  <c r="F81" i="22"/>
  <c r="D82" i="22"/>
  <c r="F82" i="22"/>
  <c r="D83" i="22"/>
  <c r="F83" i="22"/>
  <c r="D84" i="22"/>
  <c r="F84" i="22"/>
  <c r="D85" i="22"/>
  <c r="F85" i="22"/>
  <c r="D86" i="22"/>
  <c r="F86" i="22"/>
  <c r="D87" i="22"/>
  <c r="F87" i="22"/>
  <c r="D88" i="22"/>
  <c r="F88" i="22"/>
  <c r="D89" i="22"/>
  <c r="F89" i="22"/>
  <c r="D90" i="22"/>
  <c r="F90" i="22"/>
  <c r="D91" i="22"/>
  <c r="F91" i="22"/>
  <c r="D92" i="22"/>
  <c r="F92" i="22"/>
  <c r="D93" i="22"/>
  <c r="F93" i="22"/>
  <c r="D94" i="22"/>
  <c r="F94" i="22"/>
  <c r="D95" i="22"/>
  <c r="F95" i="22"/>
  <c r="D96" i="22"/>
  <c r="F96" i="22"/>
  <c r="D97" i="22"/>
  <c r="F97" i="22"/>
  <c r="D98" i="22"/>
  <c r="F98" i="22"/>
  <c r="D99" i="22"/>
  <c r="F99" i="22"/>
  <c r="D100" i="22"/>
  <c r="F100" i="22"/>
  <c r="D101" i="22"/>
  <c r="F101" i="22"/>
  <c r="D102" i="22"/>
  <c r="F102" i="22"/>
  <c r="D103" i="22"/>
  <c r="F103" i="22"/>
  <c r="D104" i="22"/>
  <c r="F104" i="22"/>
  <c r="D105" i="22"/>
  <c r="F105" i="22"/>
  <c r="D106" i="22"/>
  <c r="F106" i="22"/>
  <c r="D107" i="22"/>
  <c r="F107" i="22"/>
  <c r="D108" i="22"/>
  <c r="F108" i="22"/>
  <c r="D109" i="22"/>
  <c r="F109" i="22"/>
  <c r="D110" i="22"/>
  <c r="F110" i="22"/>
  <c r="D111" i="22"/>
  <c r="F111" i="22"/>
  <c r="D112" i="22"/>
  <c r="F112" i="22"/>
  <c r="D113" i="22"/>
  <c r="F113" i="22"/>
  <c r="D114" i="22"/>
  <c r="F114" i="22"/>
  <c r="D115" i="22"/>
  <c r="F115" i="22"/>
  <c r="D116" i="22"/>
  <c r="F116" i="22"/>
  <c r="D117" i="22"/>
  <c r="F117" i="22"/>
  <c r="D118" i="22"/>
  <c r="F118" i="22"/>
  <c r="D119" i="22"/>
  <c r="F119" i="22"/>
  <c r="D120" i="22"/>
  <c r="F120" i="22"/>
  <c r="D121" i="22"/>
  <c r="F121" i="22"/>
  <c r="D122" i="22"/>
  <c r="F122" i="22"/>
  <c r="D123" i="22"/>
  <c r="F123" i="22"/>
  <c r="D124" i="22"/>
  <c r="F124" i="22"/>
  <c r="D125" i="22"/>
  <c r="F125" i="22"/>
  <c r="D126" i="22"/>
  <c r="F126" i="22"/>
  <c r="D127" i="22"/>
  <c r="F127" i="22"/>
  <c r="D128" i="22"/>
  <c r="F128" i="22"/>
  <c r="D129" i="22"/>
  <c r="F129" i="22"/>
  <c r="D130" i="22"/>
  <c r="F130" i="22"/>
  <c r="D131" i="22"/>
  <c r="F131" i="22"/>
  <c r="D132" i="22"/>
  <c r="F132" i="22"/>
  <c r="D133" i="22"/>
  <c r="F133" i="22"/>
  <c r="D134" i="22"/>
  <c r="F134" i="22"/>
  <c r="D135" i="22"/>
  <c r="F135" i="22"/>
  <c r="D136" i="22"/>
  <c r="F136" i="22"/>
  <c r="D137" i="22"/>
  <c r="F137" i="22"/>
  <c r="D138" i="22"/>
  <c r="F138" i="22"/>
  <c r="D139" i="22"/>
  <c r="F139" i="22"/>
  <c r="D140" i="22"/>
  <c r="F140" i="22"/>
  <c r="D141" i="22"/>
  <c r="F141" i="22"/>
  <c r="D142" i="22"/>
  <c r="F142" i="22"/>
  <c r="D143" i="22"/>
  <c r="F143" i="22"/>
  <c r="D144" i="22"/>
  <c r="F144" i="22"/>
  <c r="D145" i="22"/>
  <c r="F145" i="22"/>
  <c r="D146" i="22"/>
  <c r="F146" i="22"/>
  <c r="D147" i="22"/>
  <c r="F147" i="22"/>
  <c r="D148" i="22"/>
  <c r="F148" i="22"/>
  <c r="D149" i="22"/>
  <c r="F149" i="22"/>
  <c r="D150" i="22"/>
  <c r="F150" i="22"/>
  <c r="D151" i="22"/>
  <c r="F151" i="22"/>
  <c r="D152" i="22"/>
  <c r="F152" i="22"/>
  <c r="D153" i="22"/>
  <c r="F153" i="22"/>
  <c r="D154" i="22"/>
  <c r="F154" i="22"/>
  <c r="D155" i="22"/>
  <c r="F155" i="22"/>
  <c r="D156" i="22"/>
  <c r="F156" i="22"/>
  <c r="D157" i="22"/>
  <c r="F157" i="22"/>
  <c r="D158" i="22"/>
  <c r="F158" i="22"/>
  <c r="D159" i="22"/>
  <c r="F159" i="22"/>
  <c r="D160" i="22"/>
  <c r="F160" i="22"/>
  <c r="D161" i="22"/>
  <c r="F161" i="22"/>
  <c r="D162" i="22"/>
  <c r="F162" i="22"/>
  <c r="D163" i="22"/>
  <c r="F163" i="22"/>
  <c r="D164" i="22"/>
  <c r="F164" i="22"/>
  <c r="D165" i="22"/>
  <c r="F165" i="22"/>
  <c r="D166" i="22"/>
  <c r="F166" i="22"/>
  <c r="D167" i="22"/>
  <c r="F167" i="22"/>
  <c r="D168" i="22"/>
  <c r="F168" i="22"/>
  <c r="D169" i="22"/>
  <c r="F169" i="22"/>
  <c r="D170" i="22"/>
  <c r="F170" i="22"/>
  <c r="D171" i="22"/>
  <c r="F171" i="22"/>
  <c r="D172" i="22"/>
  <c r="F172" i="22"/>
  <c r="D173" i="22"/>
  <c r="F173" i="22"/>
  <c r="D174" i="22"/>
  <c r="F174" i="22"/>
  <c r="D175" i="22"/>
  <c r="F175" i="22"/>
  <c r="D176" i="22"/>
  <c r="F176" i="22"/>
  <c r="D177" i="22"/>
  <c r="F177" i="22"/>
  <c r="D178" i="22"/>
  <c r="F178" i="22"/>
  <c r="D179" i="22"/>
  <c r="F179" i="22"/>
  <c r="D180" i="22"/>
  <c r="F180" i="22"/>
  <c r="D181" i="22"/>
  <c r="F181" i="22"/>
  <c r="D182" i="22"/>
  <c r="F182" i="22"/>
  <c r="D183" i="22"/>
  <c r="F183" i="22"/>
  <c r="D184" i="22"/>
  <c r="F184" i="22"/>
  <c r="D185" i="22"/>
  <c r="F185" i="22"/>
  <c r="D186" i="22"/>
  <c r="F186" i="22"/>
  <c r="D187" i="22"/>
  <c r="F187" i="22"/>
  <c r="D188" i="22"/>
  <c r="F188" i="22"/>
  <c r="D189" i="22"/>
  <c r="F189" i="22"/>
  <c r="D190" i="22"/>
  <c r="F190" i="22"/>
  <c r="D191" i="22"/>
  <c r="F191" i="22"/>
  <c r="D192" i="22"/>
  <c r="F192" i="22"/>
  <c r="D193" i="22"/>
  <c r="F193" i="22"/>
  <c r="D194" i="22"/>
  <c r="F194" i="22"/>
  <c r="D195" i="22"/>
  <c r="F195" i="22"/>
  <c r="D196" i="22"/>
  <c r="F196" i="22"/>
  <c r="D197" i="22"/>
  <c r="F197" i="22"/>
  <c r="D198" i="22"/>
  <c r="F198" i="22"/>
  <c r="D199" i="22"/>
  <c r="F199" i="22"/>
  <c r="D200" i="22"/>
  <c r="F200" i="22"/>
  <c r="B56" i="18"/>
  <c r="C12" i="18"/>
  <c r="A63" i="18" s="1"/>
  <c r="C56" i="18"/>
  <c r="M12" i="18"/>
  <c r="L58" i="18"/>
  <c r="F56" i="18"/>
  <c r="H12" i="18"/>
  <c r="AE15" i="19"/>
  <c r="AE16" i="19" s="1"/>
  <c r="AA15" i="19"/>
  <c r="AA16" i="19" s="1"/>
  <c r="W15" i="19"/>
  <c r="S15" i="19"/>
  <c r="S16" i="19" s="1"/>
  <c r="O15" i="19"/>
  <c r="O16" i="19" s="1"/>
  <c r="K15" i="19"/>
  <c r="I13" i="19" s="1"/>
  <c r="G15" i="19"/>
  <c r="G16" i="19" s="1"/>
  <c r="C15" i="19"/>
  <c r="C16" i="19" s="1"/>
  <c r="A5" i="18"/>
  <c r="A4" i="19"/>
  <c r="AE6" i="19"/>
  <c r="AD6" i="19"/>
  <c r="AA6" i="19"/>
  <c r="Z6" i="19"/>
  <c r="W6" i="19"/>
  <c r="V6" i="19"/>
  <c r="S6" i="19"/>
  <c r="R6" i="19"/>
  <c r="O6" i="19"/>
  <c r="N6" i="19"/>
  <c r="K6" i="19"/>
  <c r="J6" i="19"/>
  <c r="G6" i="19"/>
  <c r="F6" i="19"/>
  <c r="C6" i="19"/>
  <c r="B6" i="19"/>
  <c r="G200" i="8"/>
  <c r="E200" i="8"/>
  <c r="G199" i="8"/>
  <c r="E199" i="8"/>
  <c r="G198" i="8"/>
  <c r="E198" i="8"/>
  <c r="G197" i="8"/>
  <c r="E197" i="8"/>
  <c r="G196" i="8"/>
  <c r="E196" i="8"/>
  <c r="G195" i="8"/>
  <c r="E195" i="8"/>
  <c r="G194" i="8"/>
  <c r="E194" i="8"/>
  <c r="G193" i="8"/>
  <c r="E193" i="8"/>
  <c r="G192" i="8"/>
  <c r="E192" i="8"/>
  <c r="G191" i="8"/>
  <c r="E191" i="8"/>
  <c r="G190" i="8"/>
  <c r="E190" i="8"/>
  <c r="G189" i="8"/>
  <c r="E189" i="8"/>
  <c r="G188" i="8"/>
  <c r="E188" i="8"/>
  <c r="G187" i="8"/>
  <c r="E187" i="8"/>
  <c r="G186" i="8"/>
  <c r="E186" i="8"/>
  <c r="G185" i="8"/>
  <c r="E185" i="8"/>
  <c r="G184" i="8"/>
  <c r="E184" i="8"/>
  <c r="G183" i="8"/>
  <c r="E183" i="8"/>
  <c r="G182" i="8"/>
  <c r="E182" i="8"/>
  <c r="G181" i="8"/>
  <c r="E181" i="8"/>
  <c r="G180" i="8"/>
  <c r="E180" i="8"/>
  <c r="G179" i="8"/>
  <c r="E179" i="8"/>
  <c r="G178" i="8"/>
  <c r="E178" i="8"/>
  <c r="G177" i="8"/>
  <c r="E177" i="8"/>
  <c r="G176" i="8"/>
  <c r="E176" i="8"/>
  <c r="G175" i="8"/>
  <c r="E175" i="8"/>
  <c r="G174" i="8"/>
  <c r="E174" i="8"/>
  <c r="G173" i="8"/>
  <c r="E173" i="8"/>
  <c r="G172" i="8"/>
  <c r="E172" i="8"/>
  <c r="G171" i="8"/>
  <c r="E171" i="8"/>
  <c r="G170" i="8"/>
  <c r="E170" i="8"/>
  <c r="G169" i="8"/>
  <c r="E169" i="8"/>
  <c r="G168" i="8"/>
  <c r="E168" i="8"/>
  <c r="G167" i="8"/>
  <c r="E167" i="8"/>
  <c r="G166" i="8"/>
  <c r="E166" i="8"/>
  <c r="G165" i="8"/>
  <c r="E165" i="8"/>
  <c r="G164" i="8"/>
  <c r="E164" i="8"/>
  <c r="G163" i="8"/>
  <c r="E163" i="8"/>
  <c r="G162" i="8"/>
  <c r="E162" i="8"/>
  <c r="G161" i="8"/>
  <c r="E161" i="8"/>
  <c r="G160" i="8"/>
  <c r="E160" i="8"/>
  <c r="G159" i="8"/>
  <c r="E159" i="8"/>
  <c r="G158" i="8"/>
  <c r="E158" i="8"/>
  <c r="G157" i="8"/>
  <c r="E157" i="8"/>
  <c r="G156" i="8"/>
  <c r="E156" i="8"/>
  <c r="G155" i="8"/>
  <c r="E155" i="8"/>
  <c r="G154" i="8"/>
  <c r="E154" i="8"/>
  <c r="G153" i="8"/>
  <c r="E153" i="8"/>
  <c r="G152" i="8"/>
  <c r="E152" i="8"/>
  <c r="G151" i="8"/>
  <c r="E151" i="8"/>
  <c r="G150" i="8"/>
  <c r="E150" i="8"/>
  <c r="G149" i="8"/>
  <c r="E149" i="8"/>
  <c r="G148" i="8"/>
  <c r="E148" i="8"/>
  <c r="G147" i="8"/>
  <c r="E147" i="8"/>
  <c r="G146" i="8"/>
  <c r="E146" i="8"/>
  <c r="G145" i="8"/>
  <c r="E145" i="8"/>
  <c r="G144" i="8"/>
  <c r="E144" i="8"/>
  <c r="G143" i="8"/>
  <c r="E143" i="8"/>
  <c r="G142" i="8"/>
  <c r="E142" i="8"/>
  <c r="G141" i="8"/>
  <c r="E141" i="8"/>
  <c r="G140" i="8"/>
  <c r="E140" i="8"/>
  <c r="G139" i="8"/>
  <c r="E139" i="8"/>
  <c r="G138" i="8"/>
  <c r="E138" i="8"/>
  <c r="G137" i="8"/>
  <c r="E137" i="8"/>
  <c r="G136" i="8"/>
  <c r="E136" i="8"/>
  <c r="G135" i="8"/>
  <c r="E135" i="8"/>
  <c r="G134" i="8"/>
  <c r="E134" i="8"/>
  <c r="G133" i="8"/>
  <c r="E133" i="8"/>
  <c r="G132" i="8"/>
  <c r="E132" i="8"/>
  <c r="G131" i="8"/>
  <c r="E131" i="8"/>
  <c r="G130" i="8"/>
  <c r="E130" i="8"/>
  <c r="G129" i="8"/>
  <c r="E129" i="8"/>
  <c r="G128" i="8"/>
  <c r="E128" i="8"/>
  <c r="G127" i="8"/>
  <c r="E127" i="8"/>
  <c r="G126" i="8"/>
  <c r="E126" i="8"/>
  <c r="G125" i="8"/>
  <c r="E125" i="8"/>
  <c r="G124" i="8"/>
  <c r="E124" i="8"/>
  <c r="G123" i="8"/>
  <c r="E123" i="8"/>
  <c r="G122" i="8"/>
  <c r="E122" i="8"/>
  <c r="G121" i="8"/>
  <c r="E121" i="8"/>
  <c r="G120" i="8"/>
  <c r="E120" i="8"/>
  <c r="G119" i="8"/>
  <c r="E119" i="8"/>
  <c r="G118" i="8"/>
  <c r="E118" i="8"/>
  <c r="G117" i="8"/>
  <c r="E117" i="8"/>
  <c r="G116" i="8"/>
  <c r="E116" i="8"/>
  <c r="G115" i="8"/>
  <c r="E115" i="8"/>
  <c r="G114" i="8"/>
  <c r="E114" i="8"/>
  <c r="G113" i="8"/>
  <c r="E113" i="8"/>
  <c r="G112" i="8"/>
  <c r="E112" i="8"/>
  <c r="G111" i="8"/>
  <c r="E111" i="8"/>
  <c r="G110" i="8"/>
  <c r="E110" i="8"/>
  <c r="G109" i="8"/>
  <c r="E109" i="8"/>
  <c r="G108" i="8"/>
  <c r="E108" i="8"/>
  <c r="G107" i="8"/>
  <c r="E107" i="8"/>
  <c r="G106" i="8"/>
  <c r="E106" i="8"/>
  <c r="G105" i="8"/>
  <c r="E105" i="8"/>
  <c r="G104" i="8"/>
  <c r="E104" i="8"/>
  <c r="G103" i="8"/>
  <c r="E103" i="8"/>
  <c r="G102" i="8"/>
  <c r="E102" i="8"/>
  <c r="G101" i="8"/>
  <c r="E101" i="8"/>
  <c r="G100" i="8"/>
  <c r="E100" i="8"/>
  <c r="G99" i="8"/>
  <c r="E99" i="8"/>
  <c r="G98" i="8"/>
  <c r="E98" i="8"/>
  <c r="G97" i="8"/>
  <c r="E97" i="8"/>
  <c r="G96" i="8"/>
  <c r="E96" i="8"/>
  <c r="G95" i="8"/>
  <c r="E95" i="8"/>
  <c r="G94" i="8"/>
  <c r="E94" i="8"/>
  <c r="G93" i="8"/>
  <c r="E93" i="8"/>
  <c r="G92" i="8"/>
  <c r="E92" i="8"/>
  <c r="G91" i="8"/>
  <c r="E91" i="8"/>
  <c r="G90" i="8"/>
  <c r="E90" i="8"/>
  <c r="G89" i="8"/>
  <c r="E89" i="8"/>
  <c r="G88" i="8"/>
  <c r="E88" i="8"/>
  <c r="G87" i="8"/>
  <c r="E87" i="8"/>
  <c r="G86" i="8"/>
  <c r="E86" i="8"/>
  <c r="G85" i="8"/>
  <c r="E85" i="8"/>
  <c r="G84" i="8"/>
  <c r="E84" i="8"/>
  <c r="G83" i="8"/>
  <c r="E83" i="8"/>
  <c r="G82" i="8"/>
  <c r="E82" i="8"/>
  <c r="G81" i="8"/>
  <c r="E81" i="8"/>
  <c r="G80" i="8"/>
  <c r="E80" i="8"/>
  <c r="G79" i="8"/>
  <c r="E79" i="8"/>
  <c r="G78" i="8"/>
  <c r="E78" i="8"/>
  <c r="G77" i="8"/>
  <c r="E77" i="8"/>
  <c r="G76" i="8"/>
  <c r="E76" i="8"/>
  <c r="G75" i="8"/>
  <c r="E75" i="8"/>
  <c r="G74" i="8"/>
  <c r="E74" i="8"/>
  <c r="G73" i="8"/>
  <c r="E73" i="8"/>
  <c r="G72" i="8"/>
  <c r="E72" i="8"/>
  <c r="G71" i="8"/>
  <c r="E71" i="8"/>
  <c r="G70" i="8"/>
  <c r="E70" i="8"/>
  <c r="G69" i="8"/>
  <c r="E69" i="8"/>
  <c r="G68" i="8"/>
  <c r="E68" i="8"/>
  <c r="G67" i="8"/>
  <c r="E67" i="8"/>
  <c r="G66" i="8"/>
  <c r="E66" i="8"/>
  <c r="G65" i="8"/>
  <c r="E65" i="8"/>
  <c r="G64" i="8"/>
  <c r="E64" i="8"/>
  <c r="G63" i="8"/>
  <c r="E63" i="8"/>
  <c r="G62" i="8"/>
  <c r="E62" i="8"/>
  <c r="G61" i="8"/>
  <c r="E61" i="8"/>
  <c r="G60" i="8"/>
  <c r="E60" i="8"/>
  <c r="G59" i="8"/>
  <c r="E59" i="8"/>
  <c r="G58" i="8"/>
  <c r="E58" i="8"/>
  <c r="G57" i="8"/>
  <c r="E57" i="8"/>
  <c r="G56" i="8"/>
  <c r="E56" i="8"/>
  <c r="G55" i="8"/>
  <c r="E55" i="8"/>
  <c r="G54" i="8"/>
  <c r="E54" i="8"/>
  <c r="G53" i="8"/>
  <c r="E53" i="8"/>
  <c r="G52" i="8"/>
  <c r="E52" i="8"/>
  <c r="G51" i="8"/>
  <c r="E51" i="8"/>
  <c r="G50" i="8"/>
  <c r="E50" i="8"/>
  <c r="G49" i="8"/>
  <c r="E49" i="8"/>
  <c r="G48" i="8"/>
  <c r="E48" i="8"/>
  <c r="G47" i="8"/>
  <c r="E47" i="8"/>
  <c r="G46" i="8"/>
  <c r="E46" i="8"/>
  <c r="G45" i="8"/>
  <c r="E45" i="8"/>
  <c r="G44" i="8"/>
  <c r="E44" i="8"/>
  <c r="G43" i="8"/>
  <c r="E43" i="8"/>
  <c r="G42" i="8"/>
  <c r="E42" i="8"/>
  <c r="G41" i="8"/>
  <c r="E41" i="8"/>
  <c r="G40" i="8"/>
  <c r="E40" i="8"/>
  <c r="G39" i="8"/>
  <c r="E39" i="8"/>
  <c r="G38" i="8"/>
  <c r="E38" i="8"/>
  <c r="G37" i="8"/>
  <c r="E37" i="8"/>
  <c r="G36" i="8"/>
  <c r="E36" i="8"/>
  <c r="G35" i="8"/>
  <c r="E35" i="8"/>
  <c r="G34" i="8"/>
  <c r="E34" i="8"/>
  <c r="G33" i="8"/>
  <c r="E33" i="8"/>
  <c r="G32" i="8"/>
  <c r="E32" i="8"/>
  <c r="G31" i="8"/>
  <c r="E31" i="8"/>
  <c r="G30" i="8"/>
  <c r="E30" i="8"/>
  <c r="G29" i="8"/>
  <c r="E29" i="8"/>
  <c r="G28" i="8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G11" i="8"/>
  <c r="E11" i="8"/>
  <c r="G10" i="8"/>
  <c r="E10" i="8"/>
  <c r="G9" i="8"/>
  <c r="E9" i="8"/>
  <c r="G8" i="8"/>
  <c r="E8" i="8"/>
  <c r="G4" i="8"/>
  <c r="B4" i="8"/>
  <c r="G200" i="9"/>
  <c r="E200" i="9"/>
  <c r="G199" i="9"/>
  <c r="E199" i="9"/>
  <c r="G198" i="9"/>
  <c r="E198" i="9"/>
  <c r="G197" i="9"/>
  <c r="E197" i="9"/>
  <c r="G196" i="9"/>
  <c r="E196" i="9"/>
  <c r="G195" i="9"/>
  <c r="E195" i="9"/>
  <c r="G194" i="9"/>
  <c r="E194" i="9"/>
  <c r="G193" i="9"/>
  <c r="E193" i="9"/>
  <c r="G192" i="9"/>
  <c r="E192" i="9"/>
  <c r="G191" i="9"/>
  <c r="E191" i="9"/>
  <c r="G190" i="9"/>
  <c r="E190" i="9"/>
  <c r="G189" i="9"/>
  <c r="E189" i="9"/>
  <c r="G188" i="9"/>
  <c r="E188" i="9"/>
  <c r="G187" i="9"/>
  <c r="E187" i="9"/>
  <c r="G186" i="9"/>
  <c r="E186" i="9"/>
  <c r="G185" i="9"/>
  <c r="E185" i="9"/>
  <c r="G184" i="9"/>
  <c r="E184" i="9"/>
  <c r="G183" i="9"/>
  <c r="E183" i="9"/>
  <c r="G182" i="9"/>
  <c r="E182" i="9"/>
  <c r="G181" i="9"/>
  <c r="E181" i="9"/>
  <c r="G180" i="9"/>
  <c r="E180" i="9"/>
  <c r="G179" i="9"/>
  <c r="E179" i="9"/>
  <c r="G178" i="9"/>
  <c r="E178" i="9"/>
  <c r="G177" i="9"/>
  <c r="E177" i="9"/>
  <c r="G176" i="9"/>
  <c r="E176" i="9"/>
  <c r="G175" i="9"/>
  <c r="E175" i="9"/>
  <c r="G174" i="9"/>
  <c r="E174" i="9"/>
  <c r="G173" i="9"/>
  <c r="E173" i="9"/>
  <c r="G172" i="9"/>
  <c r="E172" i="9"/>
  <c r="G171" i="9"/>
  <c r="E171" i="9"/>
  <c r="G170" i="9"/>
  <c r="E170" i="9"/>
  <c r="G169" i="9"/>
  <c r="E169" i="9"/>
  <c r="G168" i="9"/>
  <c r="E168" i="9"/>
  <c r="G167" i="9"/>
  <c r="E167" i="9"/>
  <c r="G166" i="9"/>
  <c r="E166" i="9"/>
  <c r="G165" i="9"/>
  <c r="E165" i="9"/>
  <c r="G164" i="9"/>
  <c r="E164" i="9"/>
  <c r="G163" i="9"/>
  <c r="E163" i="9"/>
  <c r="G162" i="9"/>
  <c r="E162" i="9"/>
  <c r="G161" i="9"/>
  <c r="E161" i="9"/>
  <c r="G160" i="9"/>
  <c r="E160" i="9"/>
  <c r="G159" i="9"/>
  <c r="E159" i="9"/>
  <c r="G158" i="9"/>
  <c r="E158" i="9"/>
  <c r="G157" i="9"/>
  <c r="E157" i="9"/>
  <c r="G156" i="9"/>
  <c r="E156" i="9"/>
  <c r="G155" i="9"/>
  <c r="E155" i="9"/>
  <c r="G154" i="9"/>
  <c r="E154" i="9"/>
  <c r="G153" i="9"/>
  <c r="E153" i="9"/>
  <c r="G152" i="9"/>
  <c r="E152" i="9"/>
  <c r="G151" i="9"/>
  <c r="E151" i="9"/>
  <c r="G150" i="9"/>
  <c r="E150" i="9"/>
  <c r="G149" i="9"/>
  <c r="E149" i="9"/>
  <c r="G148" i="9"/>
  <c r="E148" i="9"/>
  <c r="G147" i="9"/>
  <c r="E147" i="9"/>
  <c r="G146" i="9"/>
  <c r="E146" i="9"/>
  <c r="G145" i="9"/>
  <c r="E145" i="9"/>
  <c r="G144" i="9"/>
  <c r="E144" i="9"/>
  <c r="G143" i="9"/>
  <c r="E143" i="9"/>
  <c r="G142" i="9"/>
  <c r="E142" i="9"/>
  <c r="G141" i="9"/>
  <c r="E141" i="9"/>
  <c r="G140" i="9"/>
  <c r="E140" i="9"/>
  <c r="G139" i="9"/>
  <c r="E139" i="9"/>
  <c r="G138" i="9"/>
  <c r="E138" i="9"/>
  <c r="G137" i="9"/>
  <c r="E137" i="9"/>
  <c r="G136" i="9"/>
  <c r="E136" i="9"/>
  <c r="G135" i="9"/>
  <c r="E135" i="9"/>
  <c r="G134" i="9"/>
  <c r="E134" i="9"/>
  <c r="G133" i="9"/>
  <c r="E133" i="9"/>
  <c r="G132" i="9"/>
  <c r="E132" i="9"/>
  <c r="G131" i="9"/>
  <c r="E131" i="9"/>
  <c r="G130" i="9"/>
  <c r="E130" i="9"/>
  <c r="G129" i="9"/>
  <c r="E129" i="9"/>
  <c r="G128" i="9"/>
  <c r="E128" i="9"/>
  <c r="G127" i="9"/>
  <c r="E127" i="9"/>
  <c r="G126" i="9"/>
  <c r="E126" i="9"/>
  <c r="G125" i="9"/>
  <c r="E125" i="9"/>
  <c r="G124" i="9"/>
  <c r="E124" i="9"/>
  <c r="G123" i="9"/>
  <c r="E123" i="9"/>
  <c r="G122" i="9"/>
  <c r="E122" i="9"/>
  <c r="G121" i="9"/>
  <c r="E121" i="9"/>
  <c r="G120" i="9"/>
  <c r="E120" i="9"/>
  <c r="G119" i="9"/>
  <c r="E119" i="9"/>
  <c r="G118" i="9"/>
  <c r="E118" i="9"/>
  <c r="G117" i="9"/>
  <c r="E117" i="9"/>
  <c r="G116" i="9"/>
  <c r="E116" i="9"/>
  <c r="G115" i="9"/>
  <c r="E115" i="9"/>
  <c r="G114" i="9"/>
  <c r="E114" i="9"/>
  <c r="G113" i="9"/>
  <c r="E113" i="9"/>
  <c r="G112" i="9"/>
  <c r="E112" i="9"/>
  <c r="G111" i="9"/>
  <c r="E111" i="9"/>
  <c r="G110" i="9"/>
  <c r="E110" i="9"/>
  <c r="G109" i="9"/>
  <c r="E109" i="9"/>
  <c r="G108" i="9"/>
  <c r="E108" i="9"/>
  <c r="G107" i="9"/>
  <c r="E107" i="9"/>
  <c r="G106" i="9"/>
  <c r="E106" i="9"/>
  <c r="G105" i="9"/>
  <c r="E105" i="9"/>
  <c r="G104" i="9"/>
  <c r="E104" i="9"/>
  <c r="G103" i="9"/>
  <c r="E103" i="9"/>
  <c r="G102" i="9"/>
  <c r="E102" i="9"/>
  <c r="G101" i="9"/>
  <c r="E101" i="9"/>
  <c r="G100" i="9"/>
  <c r="E100" i="9"/>
  <c r="G99" i="9"/>
  <c r="E99" i="9"/>
  <c r="G98" i="9"/>
  <c r="E98" i="9"/>
  <c r="G97" i="9"/>
  <c r="E97" i="9"/>
  <c r="G96" i="9"/>
  <c r="E96" i="9"/>
  <c r="G95" i="9"/>
  <c r="E95" i="9"/>
  <c r="G94" i="9"/>
  <c r="E94" i="9"/>
  <c r="G93" i="9"/>
  <c r="E93" i="9"/>
  <c r="G92" i="9"/>
  <c r="E92" i="9"/>
  <c r="G91" i="9"/>
  <c r="E91" i="9"/>
  <c r="G90" i="9"/>
  <c r="E90" i="9"/>
  <c r="G89" i="9"/>
  <c r="E89" i="9"/>
  <c r="G88" i="9"/>
  <c r="E88" i="9"/>
  <c r="G87" i="9"/>
  <c r="E87" i="9"/>
  <c r="G86" i="9"/>
  <c r="E86" i="9"/>
  <c r="G85" i="9"/>
  <c r="E85" i="9"/>
  <c r="G84" i="9"/>
  <c r="E84" i="9"/>
  <c r="G83" i="9"/>
  <c r="E83" i="9"/>
  <c r="G82" i="9"/>
  <c r="E82" i="9"/>
  <c r="G81" i="9"/>
  <c r="E81" i="9"/>
  <c r="G80" i="9"/>
  <c r="E80" i="9"/>
  <c r="G79" i="9"/>
  <c r="E79" i="9"/>
  <c r="G78" i="9"/>
  <c r="E78" i="9"/>
  <c r="G77" i="9"/>
  <c r="E77" i="9"/>
  <c r="G76" i="9"/>
  <c r="E76" i="9"/>
  <c r="G75" i="9"/>
  <c r="E75" i="9"/>
  <c r="G74" i="9"/>
  <c r="E74" i="9"/>
  <c r="G73" i="9"/>
  <c r="E73" i="9"/>
  <c r="G72" i="9"/>
  <c r="E72" i="9"/>
  <c r="G71" i="9"/>
  <c r="E71" i="9"/>
  <c r="G70" i="9"/>
  <c r="E70" i="9"/>
  <c r="G69" i="9"/>
  <c r="E69" i="9"/>
  <c r="G68" i="9"/>
  <c r="E68" i="9"/>
  <c r="G67" i="9"/>
  <c r="E67" i="9"/>
  <c r="G66" i="9"/>
  <c r="E66" i="9"/>
  <c r="G65" i="9"/>
  <c r="E65" i="9"/>
  <c r="G64" i="9"/>
  <c r="E64" i="9"/>
  <c r="G63" i="9"/>
  <c r="E63" i="9"/>
  <c r="G62" i="9"/>
  <c r="E62" i="9"/>
  <c r="G61" i="9"/>
  <c r="E61" i="9"/>
  <c r="G60" i="9"/>
  <c r="E60" i="9"/>
  <c r="G59" i="9"/>
  <c r="E59" i="9"/>
  <c r="G58" i="9"/>
  <c r="E58" i="9"/>
  <c r="G57" i="9"/>
  <c r="E57" i="9"/>
  <c r="G56" i="9"/>
  <c r="E56" i="9"/>
  <c r="G55" i="9"/>
  <c r="E55" i="9"/>
  <c r="G54" i="9"/>
  <c r="E54" i="9"/>
  <c r="G53" i="9"/>
  <c r="E53" i="9"/>
  <c r="G52" i="9"/>
  <c r="E52" i="9"/>
  <c r="G51" i="9"/>
  <c r="E51" i="9"/>
  <c r="G50" i="9"/>
  <c r="E50" i="9"/>
  <c r="G49" i="9"/>
  <c r="E49" i="9"/>
  <c r="G48" i="9"/>
  <c r="E48" i="9"/>
  <c r="G47" i="9"/>
  <c r="E47" i="9"/>
  <c r="G46" i="9"/>
  <c r="E46" i="9"/>
  <c r="G45" i="9"/>
  <c r="E45" i="9"/>
  <c r="G44" i="9"/>
  <c r="E44" i="9"/>
  <c r="G43" i="9"/>
  <c r="E43" i="9"/>
  <c r="G42" i="9"/>
  <c r="E42" i="9"/>
  <c r="G41" i="9"/>
  <c r="E41" i="9"/>
  <c r="G40" i="9"/>
  <c r="E40" i="9"/>
  <c r="G39" i="9"/>
  <c r="E39" i="9"/>
  <c r="G38" i="9"/>
  <c r="E38" i="9"/>
  <c r="G37" i="9"/>
  <c r="E37" i="9"/>
  <c r="G36" i="9"/>
  <c r="E36" i="9"/>
  <c r="G35" i="9"/>
  <c r="E35" i="9"/>
  <c r="G34" i="9"/>
  <c r="E34" i="9"/>
  <c r="G33" i="9"/>
  <c r="E33" i="9"/>
  <c r="G32" i="9"/>
  <c r="E32" i="9"/>
  <c r="G31" i="9"/>
  <c r="E31" i="9"/>
  <c r="G30" i="9"/>
  <c r="E30" i="9"/>
  <c r="G29" i="9"/>
  <c r="E29" i="9"/>
  <c r="G28" i="9"/>
  <c r="E28" i="9"/>
  <c r="G27" i="9"/>
  <c r="E27" i="9"/>
  <c r="G26" i="9"/>
  <c r="E26" i="9"/>
  <c r="G25" i="9"/>
  <c r="E25" i="9"/>
  <c r="G24" i="9"/>
  <c r="E24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G10" i="9"/>
  <c r="E10" i="9"/>
  <c r="G9" i="9"/>
  <c r="E9" i="9"/>
  <c r="G8" i="9"/>
  <c r="E8" i="9"/>
  <c r="G4" i="9"/>
  <c r="B4" i="9"/>
  <c r="G200" i="10"/>
  <c r="E200" i="10"/>
  <c r="G199" i="10"/>
  <c r="E199" i="10"/>
  <c r="G198" i="10"/>
  <c r="E198" i="10"/>
  <c r="G197" i="10"/>
  <c r="E197" i="10"/>
  <c r="G196" i="10"/>
  <c r="E196" i="10"/>
  <c r="G195" i="10"/>
  <c r="E195" i="10"/>
  <c r="G194" i="10"/>
  <c r="E194" i="10"/>
  <c r="G193" i="10"/>
  <c r="E193" i="10"/>
  <c r="G192" i="10"/>
  <c r="E192" i="10"/>
  <c r="G191" i="10"/>
  <c r="E191" i="10"/>
  <c r="G190" i="10"/>
  <c r="E190" i="10"/>
  <c r="G189" i="10"/>
  <c r="E189" i="10"/>
  <c r="G188" i="10"/>
  <c r="E188" i="10"/>
  <c r="G187" i="10"/>
  <c r="E187" i="10"/>
  <c r="G186" i="10"/>
  <c r="E186" i="10"/>
  <c r="G185" i="10"/>
  <c r="E185" i="10"/>
  <c r="G184" i="10"/>
  <c r="E184" i="10"/>
  <c r="G183" i="10"/>
  <c r="E183" i="10"/>
  <c r="G182" i="10"/>
  <c r="E182" i="10"/>
  <c r="G181" i="10"/>
  <c r="E181" i="10"/>
  <c r="G180" i="10"/>
  <c r="E180" i="10"/>
  <c r="G179" i="10"/>
  <c r="E179" i="10"/>
  <c r="G178" i="10"/>
  <c r="E178" i="10"/>
  <c r="G177" i="10"/>
  <c r="E177" i="10"/>
  <c r="G176" i="10"/>
  <c r="E176" i="10"/>
  <c r="G175" i="10"/>
  <c r="E175" i="10"/>
  <c r="G174" i="10"/>
  <c r="E174" i="10"/>
  <c r="G173" i="10"/>
  <c r="E173" i="10"/>
  <c r="G172" i="10"/>
  <c r="E172" i="10"/>
  <c r="G171" i="10"/>
  <c r="E171" i="10"/>
  <c r="G170" i="10"/>
  <c r="E170" i="10"/>
  <c r="G169" i="10"/>
  <c r="E169" i="10"/>
  <c r="G168" i="10"/>
  <c r="E168" i="10"/>
  <c r="G167" i="10"/>
  <c r="E167" i="10"/>
  <c r="G166" i="10"/>
  <c r="E166" i="10"/>
  <c r="G165" i="10"/>
  <c r="E165" i="10"/>
  <c r="G164" i="10"/>
  <c r="E164" i="10"/>
  <c r="G163" i="10"/>
  <c r="E163" i="10"/>
  <c r="G162" i="10"/>
  <c r="E162" i="10"/>
  <c r="G161" i="10"/>
  <c r="E161" i="10"/>
  <c r="G160" i="10"/>
  <c r="E160" i="10"/>
  <c r="G159" i="10"/>
  <c r="E159" i="10"/>
  <c r="G158" i="10"/>
  <c r="E158" i="10"/>
  <c r="G157" i="10"/>
  <c r="E157" i="10"/>
  <c r="G156" i="10"/>
  <c r="E156" i="10"/>
  <c r="G155" i="10"/>
  <c r="E155" i="10"/>
  <c r="G154" i="10"/>
  <c r="E154" i="10"/>
  <c r="G153" i="10"/>
  <c r="E153" i="10"/>
  <c r="G152" i="10"/>
  <c r="E152" i="10"/>
  <c r="G151" i="10"/>
  <c r="E151" i="10"/>
  <c r="G150" i="10"/>
  <c r="E150" i="10"/>
  <c r="G149" i="10"/>
  <c r="E149" i="10"/>
  <c r="G148" i="10"/>
  <c r="E148" i="10"/>
  <c r="G147" i="10"/>
  <c r="E147" i="10"/>
  <c r="G146" i="10"/>
  <c r="E146" i="10"/>
  <c r="G145" i="10"/>
  <c r="E145" i="10"/>
  <c r="G144" i="10"/>
  <c r="E144" i="10"/>
  <c r="G143" i="10"/>
  <c r="E143" i="10"/>
  <c r="G142" i="10"/>
  <c r="E142" i="10"/>
  <c r="G141" i="10"/>
  <c r="E141" i="10"/>
  <c r="G140" i="10"/>
  <c r="E140" i="10"/>
  <c r="G139" i="10"/>
  <c r="E139" i="10"/>
  <c r="G138" i="10"/>
  <c r="E138" i="10"/>
  <c r="G137" i="10"/>
  <c r="E137" i="10"/>
  <c r="G136" i="10"/>
  <c r="E136" i="10"/>
  <c r="G135" i="10"/>
  <c r="E135" i="10"/>
  <c r="G134" i="10"/>
  <c r="E134" i="10"/>
  <c r="G133" i="10"/>
  <c r="E133" i="10"/>
  <c r="G132" i="10"/>
  <c r="E132" i="10"/>
  <c r="G131" i="10"/>
  <c r="E131" i="10"/>
  <c r="G130" i="10"/>
  <c r="E130" i="10"/>
  <c r="G129" i="10"/>
  <c r="E129" i="10"/>
  <c r="G128" i="10"/>
  <c r="E128" i="10"/>
  <c r="G127" i="10"/>
  <c r="E127" i="10"/>
  <c r="G126" i="10"/>
  <c r="E126" i="10"/>
  <c r="G125" i="10"/>
  <c r="E125" i="10"/>
  <c r="G124" i="10"/>
  <c r="E124" i="10"/>
  <c r="G123" i="10"/>
  <c r="E123" i="10"/>
  <c r="G122" i="10"/>
  <c r="E122" i="10"/>
  <c r="G121" i="10"/>
  <c r="E121" i="10"/>
  <c r="G120" i="10"/>
  <c r="E120" i="10"/>
  <c r="G119" i="10"/>
  <c r="E119" i="10"/>
  <c r="G118" i="10"/>
  <c r="E118" i="10"/>
  <c r="G117" i="10"/>
  <c r="E117" i="10"/>
  <c r="G116" i="10"/>
  <c r="E116" i="10"/>
  <c r="G115" i="10"/>
  <c r="E115" i="10"/>
  <c r="G114" i="10"/>
  <c r="E114" i="10"/>
  <c r="G113" i="10"/>
  <c r="E113" i="10"/>
  <c r="G112" i="10"/>
  <c r="E112" i="10"/>
  <c r="G111" i="10"/>
  <c r="E111" i="10"/>
  <c r="G110" i="10"/>
  <c r="E110" i="10"/>
  <c r="G109" i="10"/>
  <c r="E109" i="10"/>
  <c r="G108" i="10"/>
  <c r="E108" i="10"/>
  <c r="G107" i="10"/>
  <c r="E107" i="10"/>
  <c r="G106" i="10"/>
  <c r="E106" i="10"/>
  <c r="G105" i="10"/>
  <c r="E105" i="10"/>
  <c r="G104" i="10"/>
  <c r="E104" i="10"/>
  <c r="G103" i="10"/>
  <c r="E103" i="10"/>
  <c r="G102" i="10"/>
  <c r="E102" i="10"/>
  <c r="G101" i="10"/>
  <c r="E101" i="10"/>
  <c r="G100" i="10"/>
  <c r="E100" i="10"/>
  <c r="G99" i="10"/>
  <c r="E99" i="10"/>
  <c r="G98" i="10"/>
  <c r="E98" i="10"/>
  <c r="G97" i="10"/>
  <c r="E97" i="10"/>
  <c r="G96" i="10"/>
  <c r="E96" i="10"/>
  <c r="G95" i="10"/>
  <c r="E95" i="10"/>
  <c r="G94" i="10"/>
  <c r="E94" i="10"/>
  <c r="G93" i="10"/>
  <c r="E93" i="10"/>
  <c r="G92" i="10"/>
  <c r="E92" i="10"/>
  <c r="G91" i="10"/>
  <c r="E91" i="10"/>
  <c r="G90" i="10"/>
  <c r="E90" i="10"/>
  <c r="G89" i="10"/>
  <c r="E89" i="10"/>
  <c r="G88" i="10"/>
  <c r="E88" i="10"/>
  <c r="G87" i="10"/>
  <c r="E87" i="10"/>
  <c r="G86" i="10"/>
  <c r="E86" i="10"/>
  <c r="G85" i="10"/>
  <c r="E85" i="10"/>
  <c r="G84" i="10"/>
  <c r="E84" i="10"/>
  <c r="G83" i="10"/>
  <c r="E83" i="10"/>
  <c r="G82" i="10"/>
  <c r="E82" i="10"/>
  <c r="G81" i="10"/>
  <c r="E81" i="10"/>
  <c r="G80" i="10"/>
  <c r="E80" i="10"/>
  <c r="G79" i="10"/>
  <c r="E79" i="10"/>
  <c r="G78" i="10"/>
  <c r="E78" i="10"/>
  <c r="G77" i="10"/>
  <c r="E77" i="10"/>
  <c r="G76" i="10"/>
  <c r="E76" i="10"/>
  <c r="G75" i="10"/>
  <c r="E75" i="10"/>
  <c r="G74" i="10"/>
  <c r="E74" i="10"/>
  <c r="G73" i="10"/>
  <c r="E73" i="10"/>
  <c r="G72" i="10"/>
  <c r="E72" i="10"/>
  <c r="G71" i="10"/>
  <c r="E71" i="10"/>
  <c r="G70" i="10"/>
  <c r="E70" i="10"/>
  <c r="G69" i="10"/>
  <c r="E69" i="10"/>
  <c r="G68" i="10"/>
  <c r="E68" i="10"/>
  <c r="G67" i="10"/>
  <c r="E67" i="10"/>
  <c r="G66" i="10"/>
  <c r="E66" i="10"/>
  <c r="G65" i="10"/>
  <c r="E65" i="10"/>
  <c r="G64" i="10"/>
  <c r="E64" i="10"/>
  <c r="G63" i="10"/>
  <c r="E63" i="10"/>
  <c r="G62" i="10"/>
  <c r="E62" i="10"/>
  <c r="G61" i="10"/>
  <c r="E61" i="10"/>
  <c r="G60" i="10"/>
  <c r="E60" i="10"/>
  <c r="G59" i="10"/>
  <c r="E59" i="10"/>
  <c r="G58" i="10"/>
  <c r="E58" i="10"/>
  <c r="G57" i="10"/>
  <c r="E57" i="10"/>
  <c r="G56" i="10"/>
  <c r="E56" i="10"/>
  <c r="G55" i="10"/>
  <c r="E55" i="10"/>
  <c r="G54" i="10"/>
  <c r="E54" i="10"/>
  <c r="G53" i="10"/>
  <c r="E53" i="10"/>
  <c r="G52" i="10"/>
  <c r="E52" i="10"/>
  <c r="G51" i="10"/>
  <c r="E51" i="10"/>
  <c r="G50" i="10"/>
  <c r="E50" i="10"/>
  <c r="G49" i="10"/>
  <c r="E49" i="10"/>
  <c r="G48" i="10"/>
  <c r="E48" i="10"/>
  <c r="G47" i="10"/>
  <c r="E47" i="10"/>
  <c r="G46" i="10"/>
  <c r="E46" i="10"/>
  <c r="G45" i="10"/>
  <c r="E45" i="10"/>
  <c r="G44" i="10"/>
  <c r="E44" i="10"/>
  <c r="G43" i="10"/>
  <c r="E43" i="10"/>
  <c r="G42" i="10"/>
  <c r="E42" i="10"/>
  <c r="G41" i="10"/>
  <c r="E41" i="10"/>
  <c r="G40" i="10"/>
  <c r="E40" i="10"/>
  <c r="G39" i="10"/>
  <c r="E39" i="10"/>
  <c r="G38" i="10"/>
  <c r="E38" i="10"/>
  <c r="G37" i="10"/>
  <c r="E37" i="10"/>
  <c r="G36" i="10"/>
  <c r="E36" i="10"/>
  <c r="G35" i="10"/>
  <c r="E35" i="10"/>
  <c r="G34" i="10"/>
  <c r="E34" i="10"/>
  <c r="G33" i="10"/>
  <c r="E33" i="10"/>
  <c r="G32" i="10"/>
  <c r="E32" i="10"/>
  <c r="G31" i="10"/>
  <c r="E31" i="10"/>
  <c r="G30" i="10"/>
  <c r="E30" i="10"/>
  <c r="G29" i="10"/>
  <c r="E29" i="10"/>
  <c r="G28" i="10"/>
  <c r="E28" i="10"/>
  <c r="G27" i="10"/>
  <c r="E27" i="10"/>
  <c r="G26" i="10"/>
  <c r="E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G10" i="10"/>
  <c r="E10" i="10"/>
  <c r="G9" i="10"/>
  <c r="E9" i="10"/>
  <c r="G8" i="10"/>
  <c r="E8" i="10"/>
  <c r="G4" i="10"/>
  <c r="B4" i="10"/>
  <c r="G200" i="11"/>
  <c r="E200" i="11"/>
  <c r="G199" i="11"/>
  <c r="E199" i="11"/>
  <c r="G198" i="11"/>
  <c r="E198" i="11"/>
  <c r="G197" i="11"/>
  <c r="E197" i="11"/>
  <c r="G196" i="11"/>
  <c r="E196" i="11"/>
  <c r="G195" i="11"/>
  <c r="E195" i="11"/>
  <c r="G194" i="11"/>
  <c r="E194" i="11"/>
  <c r="G193" i="11"/>
  <c r="E193" i="11"/>
  <c r="G192" i="11"/>
  <c r="E192" i="11"/>
  <c r="G191" i="11"/>
  <c r="E191" i="11"/>
  <c r="G190" i="11"/>
  <c r="E190" i="11"/>
  <c r="G189" i="11"/>
  <c r="E189" i="11"/>
  <c r="G188" i="11"/>
  <c r="E188" i="11"/>
  <c r="G187" i="11"/>
  <c r="E187" i="11"/>
  <c r="G186" i="11"/>
  <c r="E186" i="11"/>
  <c r="G185" i="11"/>
  <c r="E185" i="11"/>
  <c r="G184" i="11"/>
  <c r="E184" i="11"/>
  <c r="G183" i="11"/>
  <c r="E183" i="11"/>
  <c r="G182" i="11"/>
  <c r="E182" i="11"/>
  <c r="G181" i="11"/>
  <c r="E181" i="11"/>
  <c r="G180" i="11"/>
  <c r="E180" i="11"/>
  <c r="G179" i="11"/>
  <c r="E179" i="11"/>
  <c r="G178" i="11"/>
  <c r="E178" i="11"/>
  <c r="G177" i="11"/>
  <c r="E177" i="11"/>
  <c r="G176" i="11"/>
  <c r="E176" i="11"/>
  <c r="G175" i="11"/>
  <c r="E175" i="11"/>
  <c r="G174" i="11"/>
  <c r="E174" i="11"/>
  <c r="G173" i="11"/>
  <c r="E173" i="11"/>
  <c r="G172" i="11"/>
  <c r="E172" i="11"/>
  <c r="G171" i="11"/>
  <c r="E171" i="11"/>
  <c r="G170" i="11"/>
  <c r="E170" i="11"/>
  <c r="G169" i="11"/>
  <c r="E169" i="11"/>
  <c r="G168" i="11"/>
  <c r="E168" i="11"/>
  <c r="G167" i="11"/>
  <c r="E167" i="11"/>
  <c r="G166" i="11"/>
  <c r="E166" i="11"/>
  <c r="G165" i="11"/>
  <c r="E165" i="11"/>
  <c r="G164" i="11"/>
  <c r="E164" i="11"/>
  <c r="G163" i="11"/>
  <c r="E163" i="11"/>
  <c r="G162" i="11"/>
  <c r="E162" i="11"/>
  <c r="G161" i="11"/>
  <c r="E161" i="11"/>
  <c r="G160" i="11"/>
  <c r="E160" i="11"/>
  <c r="G159" i="11"/>
  <c r="E159" i="11"/>
  <c r="G158" i="11"/>
  <c r="E158" i="11"/>
  <c r="G157" i="11"/>
  <c r="E157" i="11"/>
  <c r="G156" i="11"/>
  <c r="E156" i="11"/>
  <c r="G155" i="11"/>
  <c r="E155" i="11"/>
  <c r="G154" i="11"/>
  <c r="E154" i="11"/>
  <c r="G153" i="11"/>
  <c r="E153" i="11"/>
  <c r="G152" i="11"/>
  <c r="E152" i="11"/>
  <c r="G151" i="11"/>
  <c r="E151" i="11"/>
  <c r="G150" i="11"/>
  <c r="E150" i="11"/>
  <c r="G149" i="11"/>
  <c r="E149" i="11"/>
  <c r="G148" i="11"/>
  <c r="E148" i="11"/>
  <c r="G147" i="11"/>
  <c r="E147" i="11"/>
  <c r="G146" i="11"/>
  <c r="E146" i="11"/>
  <c r="G145" i="11"/>
  <c r="E145" i="11"/>
  <c r="G144" i="11"/>
  <c r="E144" i="11"/>
  <c r="G143" i="11"/>
  <c r="E143" i="11"/>
  <c r="G142" i="11"/>
  <c r="E142" i="11"/>
  <c r="G141" i="11"/>
  <c r="E141" i="11"/>
  <c r="G140" i="11"/>
  <c r="E140" i="11"/>
  <c r="G139" i="11"/>
  <c r="E139" i="11"/>
  <c r="G138" i="11"/>
  <c r="E138" i="11"/>
  <c r="G137" i="11"/>
  <c r="E137" i="11"/>
  <c r="G136" i="11"/>
  <c r="E136" i="11"/>
  <c r="G135" i="11"/>
  <c r="E135" i="11"/>
  <c r="G134" i="11"/>
  <c r="E134" i="11"/>
  <c r="G133" i="11"/>
  <c r="E133" i="11"/>
  <c r="G132" i="11"/>
  <c r="E132" i="11"/>
  <c r="G131" i="11"/>
  <c r="E131" i="11"/>
  <c r="G130" i="11"/>
  <c r="E130" i="11"/>
  <c r="G129" i="11"/>
  <c r="E129" i="11"/>
  <c r="G128" i="11"/>
  <c r="E128" i="11"/>
  <c r="G127" i="11"/>
  <c r="E127" i="11"/>
  <c r="G126" i="11"/>
  <c r="E126" i="11"/>
  <c r="G125" i="11"/>
  <c r="E125" i="11"/>
  <c r="G124" i="11"/>
  <c r="E124" i="11"/>
  <c r="G123" i="11"/>
  <c r="E123" i="11"/>
  <c r="G122" i="11"/>
  <c r="E122" i="11"/>
  <c r="G121" i="11"/>
  <c r="E121" i="11"/>
  <c r="G120" i="11"/>
  <c r="E120" i="11"/>
  <c r="G119" i="11"/>
  <c r="E119" i="11"/>
  <c r="G118" i="11"/>
  <c r="E118" i="11"/>
  <c r="G117" i="11"/>
  <c r="E117" i="11"/>
  <c r="G116" i="11"/>
  <c r="E116" i="11"/>
  <c r="G115" i="11"/>
  <c r="E115" i="11"/>
  <c r="G114" i="11"/>
  <c r="E114" i="11"/>
  <c r="G113" i="11"/>
  <c r="E113" i="11"/>
  <c r="G112" i="11"/>
  <c r="E112" i="11"/>
  <c r="G111" i="11"/>
  <c r="E111" i="11"/>
  <c r="G110" i="11"/>
  <c r="E110" i="11"/>
  <c r="G109" i="11"/>
  <c r="E109" i="11"/>
  <c r="G108" i="11"/>
  <c r="E108" i="11"/>
  <c r="G107" i="11"/>
  <c r="E107" i="11"/>
  <c r="G106" i="11"/>
  <c r="E106" i="11"/>
  <c r="G105" i="11"/>
  <c r="E105" i="11"/>
  <c r="G104" i="11"/>
  <c r="E104" i="11"/>
  <c r="G103" i="11"/>
  <c r="E103" i="11"/>
  <c r="G102" i="11"/>
  <c r="E102" i="11"/>
  <c r="G101" i="11"/>
  <c r="E101" i="11"/>
  <c r="G100" i="11"/>
  <c r="E100" i="11"/>
  <c r="G99" i="11"/>
  <c r="E99" i="11"/>
  <c r="G98" i="11"/>
  <c r="E98" i="11"/>
  <c r="G97" i="11"/>
  <c r="E97" i="11"/>
  <c r="G96" i="11"/>
  <c r="E96" i="11"/>
  <c r="G95" i="11"/>
  <c r="E95" i="11"/>
  <c r="G94" i="11"/>
  <c r="E94" i="11"/>
  <c r="G93" i="11"/>
  <c r="E93" i="11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E77" i="11"/>
  <c r="G76" i="11"/>
  <c r="E76" i="11"/>
  <c r="G75" i="11"/>
  <c r="E75" i="11"/>
  <c r="G74" i="11"/>
  <c r="E74" i="11"/>
  <c r="G73" i="11"/>
  <c r="E73" i="11"/>
  <c r="G72" i="11"/>
  <c r="E72" i="11"/>
  <c r="G71" i="11"/>
  <c r="E71" i="11"/>
  <c r="G70" i="11"/>
  <c r="E70" i="11"/>
  <c r="G69" i="11"/>
  <c r="E69" i="11"/>
  <c r="G68" i="11"/>
  <c r="E68" i="11"/>
  <c r="G67" i="11"/>
  <c r="E67" i="11"/>
  <c r="G66" i="11"/>
  <c r="E66" i="11"/>
  <c r="G65" i="11"/>
  <c r="E65" i="11"/>
  <c r="G64" i="11"/>
  <c r="E64" i="11"/>
  <c r="G63" i="11"/>
  <c r="E63" i="11"/>
  <c r="G62" i="11"/>
  <c r="E62" i="11"/>
  <c r="G61" i="11"/>
  <c r="E61" i="11"/>
  <c r="G60" i="11"/>
  <c r="E60" i="11"/>
  <c r="G59" i="11"/>
  <c r="E59" i="11"/>
  <c r="G58" i="11"/>
  <c r="E58" i="11"/>
  <c r="G57" i="11"/>
  <c r="E57" i="11"/>
  <c r="G56" i="11"/>
  <c r="E56" i="11"/>
  <c r="G55" i="11"/>
  <c r="E55" i="11"/>
  <c r="G54" i="11"/>
  <c r="E54" i="11"/>
  <c r="G53" i="11"/>
  <c r="E53" i="11"/>
  <c r="G52" i="11"/>
  <c r="E52" i="11"/>
  <c r="G51" i="11"/>
  <c r="E51" i="11"/>
  <c r="G50" i="11"/>
  <c r="E50" i="11"/>
  <c r="G49" i="11"/>
  <c r="E49" i="11"/>
  <c r="G48" i="11"/>
  <c r="E48" i="11"/>
  <c r="G47" i="11"/>
  <c r="E47" i="11"/>
  <c r="G46" i="11"/>
  <c r="E46" i="11"/>
  <c r="G45" i="11"/>
  <c r="E45" i="11"/>
  <c r="G44" i="11"/>
  <c r="E44" i="11"/>
  <c r="G43" i="11"/>
  <c r="E43" i="11"/>
  <c r="G42" i="11"/>
  <c r="E42" i="11"/>
  <c r="G41" i="11"/>
  <c r="E41" i="11"/>
  <c r="G40" i="11"/>
  <c r="E40" i="11"/>
  <c r="G39" i="11"/>
  <c r="E39" i="11"/>
  <c r="G38" i="11"/>
  <c r="E38" i="11"/>
  <c r="G37" i="11"/>
  <c r="E37" i="11"/>
  <c r="G36" i="11"/>
  <c r="E36" i="11"/>
  <c r="G35" i="11"/>
  <c r="E35" i="1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4" i="11"/>
  <c r="B4" i="11"/>
  <c r="N163" i="16"/>
  <c r="O163" i="16" s="1"/>
  <c r="N162" i="16"/>
  <c r="O162" i="16" s="1"/>
  <c r="N161" i="16"/>
  <c r="O161" i="16" s="1"/>
  <c r="N160" i="16"/>
  <c r="O160" i="16" s="1"/>
  <c r="N159" i="16"/>
  <c r="O159" i="16" s="1"/>
  <c r="N158" i="16"/>
  <c r="O158" i="16"/>
  <c r="N157" i="16"/>
  <c r="O157" i="16"/>
  <c r="N156" i="16"/>
  <c r="O156" i="16" s="1"/>
  <c r="N155" i="16"/>
  <c r="O155" i="16" s="1"/>
  <c r="N154" i="16"/>
  <c r="O154" i="16" s="1"/>
  <c r="N153" i="16"/>
  <c r="O153" i="16" s="1"/>
  <c r="N152" i="16"/>
  <c r="O152" i="16" s="1"/>
  <c r="N151" i="16"/>
  <c r="O151" i="16" s="1"/>
  <c r="N150" i="16"/>
  <c r="O150" i="16"/>
  <c r="N149" i="16"/>
  <c r="O149" i="16" s="1"/>
  <c r="N148" i="16"/>
  <c r="O148" i="16" s="1"/>
  <c r="N147" i="16"/>
  <c r="O147" i="16" s="1"/>
  <c r="N146" i="16"/>
  <c r="O146" i="16" s="1"/>
  <c r="N145" i="16"/>
  <c r="O145" i="16" s="1"/>
  <c r="N144" i="16"/>
  <c r="O144" i="16" s="1"/>
  <c r="N143" i="16"/>
  <c r="O143" i="16" s="1"/>
  <c r="N142" i="16"/>
  <c r="O142" i="16" s="1"/>
  <c r="N141" i="16"/>
  <c r="O141" i="16" s="1"/>
  <c r="N140" i="16"/>
  <c r="O140" i="16" s="1"/>
  <c r="N139" i="16"/>
  <c r="O139" i="16" s="1"/>
  <c r="N138" i="16"/>
  <c r="O138" i="16" s="1"/>
  <c r="N137" i="16"/>
  <c r="O137" i="16" s="1"/>
  <c r="N136" i="16"/>
  <c r="O136" i="16" s="1"/>
  <c r="N135" i="16"/>
  <c r="O135" i="16" s="1"/>
  <c r="N134" i="16"/>
  <c r="O134" i="16" s="1"/>
  <c r="N133" i="16"/>
  <c r="O133" i="16" s="1"/>
  <c r="N132" i="16"/>
  <c r="O132" i="16" s="1"/>
  <c r="N131" i="16"/>
  <c r="O131" i="16" s="1"/>
  <c r="N130" i="16"/>
  <c r="O130" i="16" s="1"/>
  <c r="N129" i="16"/>
  <c r="O129" i="16" s="1"/>
  <c r="N128" i="16"/>
  <c r="O128" i="16" s="1"/>
  <c r="N127" i="16"/>
  <c r="O127" i="16" s="1"/>
  <c r="N126" i="16"/>
  <c r="O126" i="16"/>
  <c r="N125" i="16"/>
  <c r="O125" i="16" s="1"/>
  <c r="N124" i="16"/>
  <c r="O124" i="16" s="1"/>
  <c r="N123" i="16"/>
  <c r="O123" i="16" s="1"/>
  <c r="N122" i="16"/>
  <c r="O122" i="16" s="1"/>
  <c r="N121" i="16"/>
  <c r="O121" i="16" s="1"/>
  <c r="N120" i="16"/>
  <c r="O120" i="16" s="1"/>
  <c r="N119" i="16"/>
  <c r="O119" i="16" s="1"/>
  <c r="N118" i="16"/>
  <c r="O118" i="16" s="1"/>
  <c r="N117" i="16"/>
  <c r="O117" i="16" s="1"/>
  <c r="N116" i="16"/>
  <c r="O116" i="16" s="1"/>
  <c r="N115" i="16"/>
  <c r="O115" i="16" s="1"/>
  <c r="N114" i="16"/>
  <c r="O114" i="16" s="1"/>
  <c r="N113" i="16"/>
  <c r="O113" i="16" s="1"/>
  <c r="N112" i="16"/>
  <c r="O112" i="16" s="1"/>
  <c r="N111" i="16"/>
  <c r="O111" i="16" s="1"/>
  <c r="N110" i="16"/>
  <c r="O110" i="16" s="1"/>
  <c r="N109" i="16"/>
  <c r="O109" i="16" s="1"/>
  <c r="N108" i="16"/>
  <c r="O108" i="16" s="1"/>
  <c r="N107" i="16"/>
  <c r="O107" i="16" s="1"/>
  <c r="N106" i="16"/>
  <c r="O106" i="16" s="1"/>
  <c r="N105" i="16"/>
  <c r="O105" i="16" s="1"/>
  <c r="N104" i="16"/>
  <c r="O104" i="16" s="1"/>
  <c r="N103" i="16"/>
  <c r="O103" i="16"/>
  <c r="N102" i="16"/>
  <c r="O102" i="16" s="1"/>
  <c r="N101" i="16"/>
  <c r="O101" i="16" s="1"/>
  <c r="N100" i="16"/>
  <c r="O100" i="16" s="1"/>
  <c r="N99" i="16"/>
  <c r="O99" i="16" s="1"/>
  <c r="N98" i="16"/>
  <c r="O98" i="16" s="1"/>
  <c r="N97" i="16"/>
  <c r="O97" i="16" s="1"/>
  <c r="N96" i="16"/>
  <c r="O96" i="16" s="1"/>
  <c r="N95" i="16"/>
  <c r="O95" i="16" s="1"/>
  <c r="N94" i="16"/>
  <c r="O94" i="16" s="1"/>
  <c r="N93" i="16"/>
  <c r="O93" i="16"/>
  <c r="N92" i="16"/>
  <c r="O92" i="16" s="1"/>
  <c r="N91" i="16"/>
  <c r="O91" i="16" s="1"/>
  <c r="N90" i="16"/>
  <c r="O90" i="16" s="1"/>
  <c r="N89" i="16"/>
  <c r="O89" i="16" s="1"/>
  <c r="N88" i="16"/>
  <c r="O88" i="16" s="1"/>
  <c r="N87" i="16"/>
  <c r="O87" i="16" s="1"/>
  <c r="N86" i="16"/>
  <c r="O86" i="16"/>
  <c r="N85" i="16"/>
  <c r="O85" i="16"/>
  <c r="N84" i="16"/>
  <c r="O84" i="16" s="1"/>
  <c r="N83" i="16"/>
  <c r="O83" i="16" s="1"/>
  <c r="N82" i="16"/>
  <c r="O82" i="16" s="1"/>
  <c r="N81" i="16"/>
  <c r="O81" i="16" s="1"/>
  <c r="N80" i="16"/>
  <c r="O80" i="16" s="1"/>
  <c r="N79" i="16"/>
  <c r="O79" i="16" s="1"/>
  <c r="N78" i="16"/>
  <c r="O78" i="16" s="1"/>
  <c r="N77" i="16"/>
  <c r="O77" i="16" s="1"/>
  <c r="N76" i="16"/>
  <c r="O76" i="16" s="1"/>
  <c r="N75" i="16"/>
  <c r="O75" i="16" s="1"/>
  <c r="N74" i="16"/>
  <c r="O74" i="16" s="1"/>
  <c r="N73" i="16"/>
  <c r="O73" i="16" s="1"/>
  <c r="N72" i="16"/>
  <c r="O72" i="16" s="1"/>
  <c r="N71" i="16"/>
  <c r="O71" i="16" s="1"/>
  <c r="N70" i="16"/>
  <c r="O70" i="16" s="1"/>
  <c r="N69" i="16"/>
  <c r="O69" i="16" s="1"/>
  <c r="N68" i="16"/>
  <c r="O68" i="16" s="1"/>
  <c r="N67" i="16"/>
  <c r="O67" i="16" s="1"/>
  <c r="N66" i="16"/>
  <c r="O66" i="16" s="1"/>
  <c r="N65" i="16"/>
  <c r="O65" i="16" s="1"/>
  <c r="N64" i="16"/>
  <c r="O64" i="16" s="1"/>
  <c r="N63" i="16"/>
  <c r="O63" i="16" s="1"/>
  <c r="N62" i="16"/>
  <c r="O62" i="16" s="1"/>
  <c r="N61" i="16"/>
  <c r="O61" i="16"/>
  <c r="N60" i="16"/>
  <c r="O60" i="16" s="1"/>
  <c r="N59" i="16"/>
  <c r="O59" i="16" s="1"/>
  <c r="N58" i="16"/>
  <c r="O58" i="16" s="1"/>
  <c r="N57" i="16"/>
  <c r="O57" i="16" s="1"/>
  <c r="N56" i="16"/>
  <c r="O56" i="16" s="1"/>
  <c r="N55" i="16"/>
  <c r="O55" i="16" s="1"/>
  <c r="N54" i="16"/>
  <c r="O54" i="16"/>
  <c r="N53" i="16"/>
  <c r="O53" i="16" s="1"/>
  <c r="N52" i="16"/>
  <c r="O52" i="16" s="1"/>
  <c r="N51" i="16"/>
  <c r="O51" i="16" s="1"/>
  <c r="N50" i="16"/>
  <c r="O50" i="16" s="1"/>
  <c r="N49" i="16"/>
  <c r="O49" i="16" s="1"/>
  <c r="N48" i="16"/>
  <c r="O48" i="16" s="1"/>
  <c r="N47" i="16"/>
  <c r="O47" i="16" s="1"/>
  <c r="N46" i="16"/>
  <c r="O46" i="16" s="1"/>
  <c r="N45" i="16"/>
  <c r="O45" i="16" s="1"/>
  <c r="N44" i="16"/>
  <c r="O44" i="16" s="1"/>
  <c r="N43" i="16"/>
  <c r="O43" i="16" s="1"/>
  <c r="N42" i="16"/>
  <c r="O42" i="16" s="1"/>
  <c r="N41" i="16"/>
  <c r="O41" i="16" s="1"/>
  <c r="N40" i="16"/>
  <c r="O40" i="16" s="1"/>
  <c r="N39" i="16"/>
  <c r="O39" i="16"/>
  <c r="N38" i="16"/>
  <c r="O38" i="16"/>
  <c r="N37" i="16"/>
  <c r="O37" i="16" s="1"/>
  <c r="N36" i="16"/>
  <c r="O36" i="16" s="1"/>
  <c r="N35" i="16"/>
  <c r="O35" i="16" s="1"/>
  <c r="N34" i="16"/>
  <c r="O34" i="16" s="1"/>
  <c r="N33" i="16"/>
  <c r="O33" i="16" s="1"/>
  <c r="N32" i="16"/>
  <c r="O32" i="16" s="1"/>
  <c r="N31" i="16"/>
  <c r="O31" i="16"/>
  <c r="N30" i="16"/>
  <c r="O30" i="16" s="1"/>
  <c r="N29" i="16"/>
  <c r="O29" i="16" s="1"/>
  <c r="N28" i="16"/>
  <c r="O28" i="16" s="1"/>
  <c r="N27" i="16"/>
  <c r="O27" i="16" s="1"/>
  <c r="N26" i="16"/>
  <c r="O26" i="16" s="1"/>
  <c r="N25" i="16"/>
  <c r="O25" i="16" s="1"/>
  <c r="N24" i="16"/>
  <c r="O24" i="16" s="1"/>
  <c r="N23" i="16"/>
  <c r="O23" i="16" s="1"/>
  <c r="N22" i="16"/>
  <c r="O22" i="16" s="1"/>
  <c r="N21" i="16"/>
  <c r="O21" i="16"/>
  <c r="N20" i="16"/>
  <c r="O20" i="16" s="1"/>
  <c r="N19" i="16"/>
  <c r="O19" i="16" s="1"/>
  <c r="N18" i="16"/>
  <c r="O18" i="16" s="1"/>
  <c r="N17" i="16"/>
  <c r="O17" i="16" s="1"/>
  <c r="N16" i="16"/>
  <c r="O16" i="16" s="1"/>
  <c r="N15" i="16"/>
  <c r="O15" i="16" s="1"/>
  <c r="N14" i="16"/>
  <c r="O14" i="16" s="1"/>
  <c r="N13" i="16"/>
  <c r="O13" i="16" s="1"/>
  <c r="N12" i="16"/>
  <c r="O12" i="16" s="1"/>
  <c r="N11" i="16"/>
  <c r="O11" i="16" s="1"/>
  <c r="N10" i="16"/>
  <c r="O10" i="16" s="1"/>
  <c r="N9" i="16"/>
  <c r="O9" i="16" s="1"/>
  <c r="N8" i="16"/>
  <c r="O8" i="16" s="1"/>
  <c r="O3" i="16"/>
  <c r="B3" i="16"/>
  <c r="K3" i="14"/>
  <c r="B3" i="14"/>
  <c r="F200" i="5"/>
  <c r="D200" i="5"/>
  <c r="F199" i="5"/>
  <c r="D199" i="5"/>
  <c r="F198" i="5"/>
  <c r="D198" i="5"/>
  <c r="F197" i="5"/>
  <c r="D197" i="5"/>
  <c r="F196" i="5"/>
  <c r="D196" i="5"/>
  <c r="F195" i="5"/>
  <c r="D195" i="5"/>
  <c r="F194" i="5"/>
  <c r="D194" i="5"/>
  <c r="F193" i="5"/>
  <c r="D193" i="5"/>
  <c r="F192" i="5"/>
  <c r="D192" i="5"/>
  <c r="F191" i="5"/>
  <c r="D191" i="5"/>
  <c r="F190" i="5"/>
  <c r="D190" i="5"/>
  <c r="F189" i="5"/>
  <c r="D189" i="5"/>
  <c r="F188" i="5"/>
  <c r="D188" i="5"/>
  <c r="F187" i="5"/>
  <c r="D187" i="5"/>
  <c r="F186" i="5"/>
  <c r="D186" i="5"/>
  <c r="F185" i="5"/>
  <c r="D185" i="5"/>
  <c r="F184" i="5"/>
  <c r="D184" i="5"/>
  <c r="F183" i="5"/>
  <c r="D183" i="5"/>
  <c r="F182" i="5"/>
  <c r="D182" i="5"/>
  <c r="F181" i="5"/>
  <c r="D181" i="5"/>
  <c r="F180" i="5"/>
  <c r="D180" i="5"/>
  <c r="F179" i="5"/>
  <c r="D179" i="5"/>
  <c r="F178" i="5"/>
  <c r="D178" i="5"/>
  <c r="F177" i="5"/>
  <c r="D177" i="5"/>
  <c r="F176" i="5"/>
  <c r="D176" i="5"/>
  <c r="F175" i="5"/>
  <c r="D175" i="5"/>
  <c r="F174" i="5"/>
  <c r="D174" i="5"/>
  <c r="F173" i="5"/>
  <c r="D173" i="5"/>
  <c r="F172" i="5"/>
  <c r="D172" i="5"/>
  <c r="F171" i="5"/>
  <c r="D171" i="5"/>
  <c r="F170" i="5"/>
  <c r="D170" i="5"/>
  <c r="F169" i="5"/>
  <c r="D169" i="5"/>
  <c r="F168" i="5"/>
  <c r="D168" i="5"/>
  <c r="F167" i="5"/>
  <c r="D167" i="5"/>
  <c r="F166" i="5"/>
  <c r="D166" i="5"/>
  <c r="F165" i="5"/>
  <c r="D165" i="5"/>
  <c r="F164" i="5"/>
  <c r="D164" i="5"/>
  <c r="F163" i="5"/>
  <c r="D163" i="5"/>
  <c r="F162" i="5"/>
  <c r="D162" i="5"/>
  <c r="F161" i="5"/>
  <c r="D161" i="5"/>
  <c r="F160" i="5"/>
  <c r="D160" i="5"/>
  <c r="F159" i="5"/>
  <c r="D159" i="5"/>
  <c r="F158" i="5"/>
  <c r="D158" i="5"/>
  <c r="F157" i="5"/>
  <c r="D157" i="5"/>
  <c r="F156" i="5"/>
  <c r="D156" i="5"/>
  <c r="F155" i="5"/>
  <c r="D155" i="5"/>
  <c r="F154" i="5"/>
  <c r="D154" i="5"/>
  <c r="F153" i="5"/>
  <c r="D153" i="5"/>
  <c r="F152" i="5"/>
  <c r="D152" i="5"/>
  <c r="F151" i="5"/>
  <c r="D151" i="5"/>
  <c r="F150" i="5"/>
  <c r="D150" i="5"/>
  <c r="F149" i="5"/>
  <c r="D149" i="5"/>
  <c r="F148" i="5"/>
  <c r="D148" i="5"/>
  <c r="F147" i="5"/>
  <c r="D147" i="5"/>
  <c r="F146" i="5"/>
  <c r="D146" i="5"/>
  <c r="F145" i="5"/>
  <c r="D145" i="5"/>
  <c r="F144" i="5"/>
  <c r="D144" i="5"/>
  <c r="F143" i="5"/>
  <c r="D143" i="5"/>
  <c r="F142" i="5"/>
  <c r="D142" i="5"/>
  <c r="F141" i="5"/>
  <c r="D141" i="5"/>
  <c r="F140" i="5"/>
  <c r="D140" i="5"/>
  <c r="F139" i="5"/>
  <c r="D139" i="5"/>
  <c r="F138" i="5"/>
  <c r="D138" i="5"/>
  <c r="F137" i="5"/>
  <c r="D137" i="5"/>
  <c r="F136" i="5"/>
  <c r="D136" i="5"/>
  <c r="F135" i="5"/>
  <c r="D135" i="5"/>
  <c r="F134" i="5"/>
  <c r="D134" i="5"/>
  <c r="F133" i="5"/>
  <c r="D133" i="5"/>
  <c r="F132" i="5"/>
  <c r="D132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5" i="5"/>
  <c r="D125" i="5"/>
  <c r="F124" i="5"/>
  <c r="D124" i="5"/>
  <c r="F123" i="5"/>
  <c r="D123" i="5"/>
  <c r="F122" i="5"/>
  <c r="D122" i="5"/>
  <c r="F121" i="5"/>
  <c r="D121" i="5"/>
  <c r="F120" i="5"/>
  <c r="D120" i="5"/>
  <c r="F119" i="5"/>
  <c r="D119" i="5"/>
  <c r="F118" i="5"/>
  <c r="D118" i="5"/>
  <c r="F117" i="5"/>
  <c r="D117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10" i="5"/>
  <c r="D110" i="5"/>
  <c r="F109" i="5"/>
  <c r="D109" i="5"/>
  <c r="F108" i="5"/>
  <c r="D108" i="5"/>
  <c r="F107" i="5"/>
  <c r="D107" i="5"/>
  <c r="F106" i="5"/>
  <c r="D106" i="5"/>
  <c r="F105" i="5"/>
  <c r="D105" i="5"/>
  <c r="F104" i="5"/>
  <c r="D104" i="5"/>
  <c r="F103" i="5"/>
  <c r="D103" i="5"/>
  <c r="F102" i="5"/>
  <c r="D102" i="5"/>
  <c r="F101" i="5"/>
  <c r="D101" i="5"/>
  <c r="F100" i="5"/>
  <c r="D100" i="5"/>
  <c r="F99" i="5"/>
  <c r="D99" i="5"/>
  <c r="F98" i="5"/>
  <c r="D98" i="5"/>
  <c r="F97" i="5"/>
  <c r="D97" i="5"/>
  <c r="F96" i="5"/>
  <c r="D96" i="5"/>
  <c r="F95" i="5"/>
  <c r="D95" i="5"/>
  <c r="F94" i="5"/>
  <c r="D94" i="5"/>
  <c r="F93" i="5"/>
  <c r="D93" i="5"/>
  <c r="F92" i="5"/>
  <c r="D92" i="5"/>
  <c r="F91" i="5"/>
  <c r="D91" i="5"/>
  <c r="F90" i="5"/>
  <c r="D90" i="5"/>
  <c r="F89" i="5"/>
  <c r="D89" i="5"/>
  <c r="F88" i="5"/>
  <c r="D88" i="5"/>
  <c r="F87" i="5"/>
  <c r="D87" i="5"/>
  <c r="F86" i="5"/>
  <c r="D86" i="5"/>
  <c r="F85" i="5"/>
  <c r="D85" i="5"/>
  <c r="F84" i="5"/>
  <c r="D84" i="5"/>
  <c r="F83" i="5"/>
  <c r="D83" i="5"/>
  <c r="F82" i="5"/>
  <c r="D82" i="5"/>
  <c r="F81" i="5"/>
  <c r="D81" i="5"/>
  <c r="F80" i="5"/>
  <c r="D80" i="5"/>
  <c r="F79" i="5"/>
  <c r="D79" i="5"/>
  <c r="F78" i="5"/>
  <c r="D78" i="5"/>
  <c r="F77" i="5"/>
  <c r="D77" i="5"/>
  <c r="F76" i="5"/>
  <c r="D76" i="5"/>
  <c r="F75" i="5"/>
  <c r="D75" i="5"/>
  <c r="F74" i="5"/>
  <c r="D74" i="5"/>
  <c r="F73" i="5"/>
  <c r="D73" i="5"/>
  <c r="F72" i="5"/>
  <c r="D72" i="5"/>
  <c r="F71" i="5"/>
  <c r="D71" i="5"/>
  <c r="F70" i="5"/>
  <c r="D70" i="5"/>
  <c r="F69" i="5"/>
  <c r="D69" i="5"/>
  <c r="F68" i="5"/>
  <c r="D68" i="5"/>
  <c r="F67" i="5"/>
  <c r="D67" i="5"/>
  <c r="F66" i="5"/>
  <c r="D66" i="5"/>
  <c r="F65" i="5"/>
  <c r="D65" i="5"/>
  <c r="F64" i="5"/>
  <c r="D64" i="5"/>
  <c r="F63" i="5"/>
  <c r="D63" i="5"/>
  <c r="F62" i="5"/>
  <c r="D62" i="5"/>
  <c r="F61" i="5"/>
  <c r="D61" i="5"/>
  <c r="F60" i="5"/>
  <c r="D60" i="5"/>
  <c r="F59" i="5"/>
  <c r="D59" i="5"/>
  <c r="F58" i="5"/>
  <c r="D58" i="5"/>
  <c r="F57" i="5"/>
  <c r="D57" i="5"/>
  <c r="F56" i="5"/>
  <c r="D56" i="5"/>
  <c r="F55" i="5"/>
  <c r="D55" i="5"/>
  <c r="F54" i="5"/>
  <c r="D54" i="5"/>
  <c r="F53" i="5"/>
  <c r="D53" i="5"/>
  <c r="F52" i="5"/>
  <c r="D52" i="5"/>
  <c r="F51" i="5"/>
  <c r="D51" i="5"/>
  <c r="F50" i="5"/>
  <c r="D50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H4" i="5"/>
  <c r="B4" i="5"/>
  <c r="F200" i="6"/>
  <c r="D200" i="6"/>
  <c r="F199" i="6"/>
  <c r="D199" i="6"/>
  <c r="F198" i="6"/>
  <c r="D198" i="6"/>
  <c r="F197" i="6"/>
  <c r="D197" i="6"/>
  <c r="F196" i="6"/>
  <c r="D196" i="6"/>
  <c r="F195" i="6"/>
  <c r="D195" i="6"/>
  <c r="F194" i="6"/>
  <c r="D194" i="6"/>
  <c r="F193" i="6"/>
  <c r="D193" i="6"/>
  <c r="F192" i="6"/>
  <c r="D192" i="6"/>
  <c r="F191" i="6"/>
  <c r="D191" i="6"/>
  <c r="F190" i="6"/>
  <c r="D190" i="6"/>
  <c r="F189" i="6"/>
  <c r="D189" i="6"/>
  <c r="F188" i="6"/>
  <c r="D188" i="6"/>
  <c r="F187" i="6"/>
  <c r="D187" i="6"/>
  <c r="F186" i="6"/>
  <c r="D186" i="6"/>
  <c r="F185" i="6"/>
  <c r="D185" i="6"/>
  <c r="F184" i="6"/>
  <c r="D184" i="6"/>
  <c r="F183" i="6"/>
  <c r="D183" i="6"/>
  <c r="F182" i="6"/>
  <c r="D182" i="6"/>
  <c r="F181" i="6"/>
  <c r="D181" i="6"/>
  <c r="F180" i="6"/>
  <c r="D180" i="6"/>
  <c r="F179" i="6"/>
  <c r="D179" i="6"/>
  <c r="F178" i="6"/>
  <c r="D178" i="6"/>
  <c r="F177" i="6"/>
  <c r="D177" i="6"/>
  <c r="F176" i="6"/>
  <c r="D176" i="6"/>
  <c r="F175" i="6"/>
  <c r="D175" i="6"/>
  <c r="F174" i="6"/>
  <c r="D174" i="6"/>
  <c r="F173" i="6"/>
  <c r="D173" i="6"/>
  <c r="F172" i="6"/>
  <c r="D172" i="6"/>
  <c r="F171" i="6"/>
  <c r="D171" i="6"/>
  <c r="F170" i="6"/>
  <c r="D170" i="6"/>
  <c r="F169" i="6"/>
  <c r="D169" i="6"/>
  <c r="F168" i="6"/>
  <c r="D168" i="6"/>
  <c r="F167" i="6"/>
  <c r="D167" i="6"/>
  <c r="F166" i="6"/>
  <c r="D166" i="6"/>
  <c r="F165" i="6"/>
  <c r="D165" i="6"/>
  <c r="F164" i="6"/>
  <c r="D164" i="6"/>
  <c r="F163" i="6"/>
  <c r="D163" i="6"/>
  <c r="F162" i="6"/>
  <c r="D162" i="6"/>
  <c r="F161" i="6"/>
  <c r="D161" i="6"/>
  <c r="F160" i="6"/>
  <c r="D160" i="6"/>
  <c r="F159" i="6"/>
  <c r="D159" i="6"/>
  <c r="F158" i="6"/>
  <c r="D158" i="6"/>
  <c r="F157" i="6"/>
  <c r="D157" i="6"/>
  <c r="F156" i="6"/>
  <c r="D156" i="6"/>
  <c r="F155" i="6"/>
  <c r="D155" i="6"/>
  <c r="F154" i="6"/>
  <c r="D154" i="6"/>
  <c r="F153" i="6"/>
  <c r="D153" i="6"/>
  <c r="F152" i="6"/>
  <c r="D152" i="6"/>
  <c r="F151" i="6"/>
  <c r="D151" i="6"/>
  <c r="F150" i="6"/>
  <c r="D150" i="6"/>
  <c r="F149" i="6"/>
  <c r="D149" i="6"/>
  <c r="F148" i="6"/>
  <c r="D148" i="6"/>
  <c r="F147" i="6"/>
  <c r="D147" i="6"/>
  <c r="F146" i="6"/>
  <c r="D146" i="6"/>
  <c r="F145" i="6"/>
  <c r="D145" i="6"/>
  <c r="F144" i="6"/>
  <c r="D144" i="6"/>
  <c r="F143" i="6"/>
  <c r="D143" i="6"/>
  <c r="F142" i="6"/>
  <c r="D142" i="6"/>
  <c r="F141" i="6"/>
  <c r="D141" i="6"/>
  <c r="F140" i="6"/>
  <c r="D140" i="6"/>
  <c r="F139" i="6"/>
  <c r="D139" i="6"/>
  <c r="F138" i="6"/>
  <c r="D138" i="6"/>
  <c r="F137" i="6"/>
  <c r="D137" i="6"/>
  <c r="F136" i="6"/>
  <c r="D136" i="6"/>
  <c r="F135" i="6"/>
  <c r="D135" i="6"/>
  <c r="F134" i="6"/>
  <c r="D134" i="6"/>
  <c r="F133" i="6"/>
  <c r="D133" i="6"/>
  <c r="F132" i="6"/>
  <c r="D132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5" i="6"/>
  <c r="D125" i="6"/>
  <c r="F124" i="6"/>
  <c r="D124" i="6"/>
  <c r="F123" i="6"/>
  <c r="D123" i="6"/>
  <c r="F122" i="6"/>
  <c r="D122" i="6"/>
  <c r="F121" i="6"/>
  <c r="D121" i="6"/>
  <c r="F120" i="6"/>
  <c r="D120" i="6"/>
  <c r="F119" i="6"/>
  <c r="D119" i="6"/>
  <c r="F118" i="6"/>
  <c r="D118" i="6"/>
  <c r="F117" i="6"/>
  <c r="D117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10" i="6"/>
  <c r="D110" i="6"/>
  <c r="F109" i="6"/>
  <c r="D109" i="6"/>
  <c r="F108" i="6"/>
  <c r="D108" i="6"/>
  <c r="F107" i="6"/>
  <c r="D107" i="6"/>
  <c r="F106" i="6"/>
  <c r="D106" i="6"/>
  <c r="F105" i="6"/>
  <c r="D105" i="6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8" i="6"/>
  <c r="D68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D59" i="6"/>
  <c r="F58" i="6"/>
  <c r="D58" i="6"/>
  <c r="F57" i="6"/>
  <c r="D57" i="6"/>
  <c r="F56" i="6"/>
  <c r="D56" i="6"/>
  <c r="F55" i="6"/>
  <c r="D55" i="6"/>
  <c r="F54" i="6"/>
  <c r="D54" i="6"/>
  <c r="F53" i="6"/>
  <c r="D53" i="6"/>
  <c r="F52" i="6"/>
  <c r="D52" i="6"/>
  <c r="F51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H4" i="6"/>
  <c r="B4" i="6"/>
  <c r="F200" i="7"/>
  <c r="D200" i="7"/>
  <c r="F199" i="7"/>
  <c r="D199" i="7"/>
  <c r="F198" i="7"/>
  <c r="D198" i="7"/>
  <c r="F197" i="7"/>
  <c r="D197" i="7"/>
  <c r="F196" i="7"/>
  <c r="D196" i="7"/>
  <c r="F195" i="7"/>
  <c r="D195" i="7"/>
  <c r="F194" i="7"/>
  <c r="D194" i="7"/>
  <c r="F193" i="7"/>
  <c r="D193" i="7"/>
  <c r="F192" i="7"/>
  <c r="D192" i="7"/>
  <c r="F191" i="7"/>
  <c r="D191" i="7"/>
  <c r="F190" i="7"/>
  <c r="D190" i="7"/>
  <c r="F189" i="7"/>
  <c r="D189" i="7"/>
  <c r="F188" i="7"/>
  <c r="D188" i="7"/>
  <c r="F187" i="7"/>
  <c r="D187" i="7"/>
  <c r="F186" i="7"/>
  <c r="D186" i="7"/>
  <c r="F185" i="7"/>
  <c r="D185" i="7"/>
  <c r="F184" i="7"/>
  <c r="D184" i="7"/>
  <c r="F183" i="7"/>
  <c r="D183" i="7"/>
  <c r="F182" i="7"/>
  <c r="D182" i="7"/>
  <c r="F181" i="7"/>
  <c r="D181" i="7"/>
  <c r="F180" i="7"/>
  <c r="D180" i="7"/>
  <c r="F179" i="7"/>
  <c r="D179" i="7"/>
  <c r="F178" i="7"/>
  <c r="D178" i="7"/>
  <c r="F177" i="7"/>
  <c r="D177" i="7"/>
  <c r="F176" i="7"/>
  <c r="D176" i="7"/>
  <c r="F175" i="7"/>
  <c r="D175" i="7"/>
  <c r="F174" i="7"/>
  <c r="D174" i="7"/>
  <c r="F173" i="7"/>
  <c r="D173" i="7"/>
  <c r="F172" i="7"/>
  <c r="D172" i="7"/>
  <c r="F171" i="7"/>
  <c r="D171" i="7"/>
  <c r="F170" i="7"/>
  <c r="D170" i="7"/>
  <c r="F169" i="7"/>
  <c r="D169" i="7"/>
  <c r="F168" i="7"/>
  <c r="D168" i="7"/>
  <c r="F167" i="7"/>
  <c r="D167" i="7"/>
  <c r="F166" i="7"/>
  <c r="D166" i="7"/>
  <c r="F165" i="7"/>
  <c r="D165" i="7"/>
  <c r="F164" i="7"/>
  <c r="D164" i="7"/>
  <c r="F163" i="7"/>
  <c r="D163" i="7"/>
  <c r="F162" i="7"/>
  <c r="D162" i="7"/>
  <c r="F161" i="7"/>
  <c r="D161" i="7"/>
  <c r="F160" i="7"/>
  <c r="D160" i="7"/>
  <c r="F159" i="7"/>
  <c r="D159" i="7"/>
  <c r="F158" i="7"/>
  <c r="D158" i="7"/>
  <c r="F157" i="7"/>
  <c r="D157" i="7"/>
  <c r="F156" i="7"/>
  <c r="D156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D143" i="7"/>
  <c r="F142" i="7"/>
  <c r="D142" i="7"/>
  <c r="F141" i="7"/>
  <c r="D141" i="7"/>
  <c r="F140" i="7"/>
  <c r="D140" i="7"/>
  <c r="F139" i="7"/>
  <c r="D139" i="7"/>
  <c r="F138" i="7"/>
  <c r="D138" i="7"/>
  <c r="F137" i="7"/>
  <c r="D137" i="7"/>
  <c r="F136" i="7"/>
  <c r="D136" i="7"/>
  <c r="F135" i="7"/>
  <c r="D135" i="7"/>
  <c r="F134" i="7"/>
  <c r="D134" i="7"/>
  <c r="F133" i="7"/>
  <c r="D133" i="7"/>
  <c r="F132" i="7"/>
  <c r="D132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5" i="7"/>
  <c r="D125" i="7"/>
  <c r="F124" i="7"/>
  <c r="D124" i="7"/>
  <c r="F123" i="7"/>
  <c r="D123" i="7"/>
  <c r="F122" i="7"/>
  <c r="D122" i="7"/>
  <c r="F121" i="7"/>
  <c r="D121" i="7"/>
  <c r="F120" i="7"/>
  <c r="D120" i="7"/>
  <c r="F119" i="7"/>
  <c r="D119" i="7"/>
  <c r="F118" i="7"/>
  <c r="D118" i="7"/>
  <c r="F117" i="7"/>
  <c r="D117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10" i="7"/>
  <c r="D110" i="7"/>
  <c r="F109" i="7"/>
  <c r="D109" i="7"/>
  <c r="F108" i="7"/>
  <c r="D108" i="7"/>
  <c r="F107" i="7"/>
  <c r="D107" i="7"/>
  <c r="F106" i="7"/>
  <c r="D106" i="7"/>
  <c r="F105" i="7"/>
  <c r="D105" i="7"/>
  <c r="F104" i="7"/>
  <c r="D104" i="7"/>
  <c r="F103" i="7"/>
  <c r="D103" i="7"/>
  <c r="F102" i="7"/>
  <c r="D102" i="7"/>
  <c r="F101" i="7"/>
  <c r="D101" i="7"/>
  <c r="F100" i="7"/>
  <c r="D100" i="7"/>
  <c r="F99" i="7"/>
  <c r="D99" i="7"/>
  <c r="F98" i="7"/>
  <c r="D98" i="7"/>
  <c r="F97" i="7"/>
  <c r="D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F89" i="7"/>
  <c r="D89" i="7"/>
  <c r="F88" i="7"/>
  <c r="D88" i="7"/>
  <c r="F87" i="7"/>
  <c r="D87" i="7"/>
  <c r="F86" i="7"/>
  <c r="D86" i="7"/>
  <c r="F85" i="7"/>
  <c r="D85" i="7"/>
  <c r="F84" i="7"/>
  <c r="D84" i="7"/>
  <c r="F83" i="7"/>
  <c r="D83" i="7"/>
  <c r="F82" i="7"/>
  <c r="D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F74" i="7"/>
  <c r="D74" i="7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F59" i="7"/>
  <c r="D59" i="7"/>
  <c r="F58" i="7"/>
  <c r="D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H4" i="7"/>
  <c r="B4" i="7"/>
  <c r="F3" i="17"/>
  <c r="B3" i="17"/>
  <c r="E257" i="13"/>
  <c r="F257" i="13" s="1"/>
  <c r="E256" i="13"/>
  <c r="F256" i="13" s="1"/>
  <c r="E255" i="13"/>
  <c r="F255" i="13" s="1"/>
  <c r="E254" i="13"/>
  <c r="F254" i="13" s="1"/>
  <c r="E253" i="13"/>
  <c r="F253" i="13" s="1"/>
  <c r="E252" i="13"/>
  <c r="F252" i="13" s="1"/>
  <c r="E251" i="13"/>
  <c r="F251" i="13" s="1"/>
  <c r="E250" i="13"/>
  <c r="F250" i="13" s="1"/>
  <c r="E249" i="13"/>
  <c r="F249" i="13" s="1"/>
  <c r="E248" i="13"/>
  <c r="F248" i="13" s="1"/>
  <c r="E247" i="13"/>
  <c r="F247" i="13" s="1"/>
  <c r="E246" i="13"/>
  <c r="F246" i="13" s="1"/>
  <c r="E245" i="13"/>
  <c r="F245" i="13" s="1"/>
  <c r="E244" i="13"/>
  <c r="F244" i="13" s="1"/>
  <c r="E243" i="13"/>
  <c r="F243" i="13"/>
  <c r="E242" i="13"/>
  <c r="F242" i="13" s="1"/>
  <c r="E241" i="13"/>
  <c r="F241" i="13" s="1"/>
  <c r="E240" i="13"/>
  <c r="F240" i="13" s="1"/>
  <c r="E239" i="13"/>
  <c r="F239" i="13"/>
  <c r="E238" i="13"/>
  <c r="F238" i="13" s="1"/>
  <c r="E237" i="13"/>
  <c r="F237" i="13" s="1"/>
  <c r="E236" i="13"/>
  <c r="F236" i="13" s="1"/>
  <c r="E235" i="13"/>
  <c r="F235" i="13" s="1"/>
  <c r="E234" i="13"/>
  <c r="F234" i="13" s="1"/>
  <c r="E233" i="13"/>
  <c r="F233" i="13" s="1"/>
  <c r="E232" i="13"/>
  <c r="F232" i="13" s="1"/>
  <c r="E231" i="13"/>
  <c r="F231" i="13"/>
  <c r="E230" i="13"/>
  <c r="F230" i="13" s="1"/>
  <c r="E229" i="13"/>
  <c r="F229" i="13" s="1"/>
  <c r="E228" i="13"/>
  <c r="F228" i="13" s="1"/>
  <c r="E227" i="13"/>
  <c r="F227" i="13" s="1"/>
  <c r="E226" i="13"/>
  <c r="F226" i="13" s="1"/>
  <c r="E225" i="13"/>
  <c r="F225" i="13" s="1"/>
  <c r="E224" i="13"/>
  <c r="F224" i="13" s="1"/>
  <c r="E223" i="13"/>
  <c r="F223" i="13"/>
  <c r="E222" i="13"/>
  <c r="F222" i="13" s="1"/>
  <c r="E221" i="13"/>
  <c r="F221" i="13" s="1"/>
  <c r="E220" i="13"/>
  <c r="F220" i="13" s="1"/>
  <c r="E219" i="13"/>
  <c r="F219" i="13" s="1"/>
  <c r="E218" i="13"/>
  <c r="F218" i="13" s="1"/>
  <c r="E217" i="13"/>
  <c r="F217" i="13" s="1"/>
  <c r="E216" i="13"/>
  <c r="F216" i="13" s="1"/>
  <c r="E215" i="13"/>
  <c r="F215" i="13" s="1"/>
  <c r="E214" i="13"/>
  <c r="F214" i="13" s="1"/>
  <c r="E213" i="13"/>
  <c r="F213" i="13" s="1"/>
  <c r="E212" i="13"/>
  <c r="F212" i="13" s="1"/>
  <c r="E211" i="13"/>
  <c r="F211" i="13"/>
  <c r="E210" i="13"/>
  <c r="F210" i="13" s="1"/>
  <c r="E209" i="13"/>
  <c r="F209" i="13" s="1"/>
  <c r="E208" i="13"/>
  <c r="F208" i="13" s="1"/>
  <c r="E207" i="13"/>
  <c r="F207" i="13" s="1"/>
  <c r="E206" i="13"/>
  <c r="F206" i="13" s="1"/>
  <c r="E205" i="13"/>
  <c r="F205" i="13" s="1"/>
  <c r="E204" i="13"/>
  <c r="F204" i="13" s="1"/>
  <c r="E203" i="13"/>
  <c r="F203" i="13" s="1"/>
  <c r="E202" i="13"/>
  <c r="F202" i="13" s="1"/>
  <c r="E201" i="13"/>
  <c r="F201" i="13" s="1"/>
  <c r="E200" i="13"/>
  <c r="F200" i="13" s="1"/>
  <c r="E199" i="13"/>
  <c r="F199" i="13" s="1"/>
  <c r="E198" i="13"/>
  <c r="F198" i="13" s="1"/>
  <c r="E197" i="13"/>
  <c r="F197" i="13" s="1"/>
  <c r="E196" i="13"/>
  <c r="F196" i="13" s="1"/>
  <c r="E195" i="13"/>
  <c r="F195" i="13" s="1"/>
  <c r="E194" i="13"/>
  <c r="F194" i="13" s="1"/>
  <c r="E193" i="13"/>
  <c r="F193" i="13" s="1"/>
  <c r="E192" i="13"/>
  <c r="F192" i="13" s="1"/>
  <c r="E191" i="13"/>
  <c r="F191" i="13"/>
  <c r="E190" i="13"/>
  <c r="F190" i="13" s="1"/>
  <c r="E189" i="13"/>
  <c r="F189" i="13" s="1"/>
  <c r="E188" i="13"/>
  <c r="F188" i="13" s="1"/>
  <c r="E187" i="13"/>
  <c r="F187" i="13" s="1"/>
  <c r="E186" i="13"/>
  <c r="F186" i="13" s="1"/>
  <c r="E185" i="13"/>
  <c r="F185" i="13" s="1"/>
  <c r="E184" i="13"/>
  <c r="F184" i="13" s="1"/>
  <c r="E183" i="13"/>
  <c r="F183" i="13" s="1"/>
  <c r="E182" i="13"/>
  <c r="F182" i="13" s="1"/>
  <c r="E181" i="13"/>
  <c r="F181" i="13" s="1"/>
  <c r="E180" i="13"/>
  <c r="F180" i="13" s="1"/>
  <c r="E179" i="13"/>
  <c r="F179" i="13" s="1"/>
  <c r="E178" i="13"/>
  <c r="F178" i="13" s="1"/>
  <c r="E177" i="13"/>
  <c r="F177" i="13" s="1"/>
  <c r="E176" i="13"/>
  <c r="F176" i="13" s="1"/>
  <c r="E175" i="13"/>
  <c r="F175" i="13" s="1"/>
  <c r="E174" i="13"/>
  <c r="F174" i="13" s="1"/>
  <c r="E173" i="13"/>
  <c r="F173" i="13" s="1"/>
  <c r="E172" i="13"/>
  <c r="F172" i="13" s="1"/>
  <c r="E171" i="13"/>
  <c r="F171" i="13" s="1"/>
  <c r="E170" i="13"/>
  <c r="F170" i="13" s="1"/>
  <c r="E169" i="13"/>
  <c r="F169" i="13" s="1"/>
  <c r="E168" i="13"/>
  <c r="F168" i="13" s="1"/>
  <c r="E167" i="13"/>
  <c r="F167" i="13" s="1"/>
  <c r="E166" i="13"/>
  <c r="F166" i="13" s="1"/>
  <c r="E165" i="13"/>
  <c r="F165" i="13" s="1"/>
  <c r="E164" i="13"/>
  <c r="F164" i="13" s="1"/>
  <c r="E163" i="13"/>
  <c r="F163" i="13" s="1"/>
  <c r="E162" i="13"/>
  <c r="F162" i="13" s="1"/>
  <c r="E161" i="13"/>
  <c r="F161" i="13" s="1"/>
  <c r="E160" i="13"/>
  <c r="F160" i="13" s="1"/>
  <c r="E159" i="13"/>
  <c r="F159" i="13" s="1"/>
  <c r="E158" i="13"/>
  <c r="F158" i="13" s="1"/>
  <c r="E157" i="13"/>
  <c r="F157" i="13" s="1"/>
  <c r="E156" i="13"/>
  <c r="F156" i="13" s="1"/>
  <c r="E155" i="13"/>
  <c r="F155" i="13" s="1"/>
  <c r="E154" i="13"/>
  <c r="F154" i="13" s="1"/>
  <c r="E153" i="13"/>
  <c r="F153" i="13" s="1"/>
  <c r="E152" i="13"/>
  <c r="F152" i="13" s="1"/>
  <c r="E151" i="13"/>
  <c r="F151" i="13"/>
  <c r="E150" i="13"/>
  <c r="F150" i="13" s="1"/>
  <c r="E149" i="13"/>
  <c r="F149" i="13" s="1"/>
  <c r="E148" i="13"/>
  <c r="F148" i="13" s="1"/>
  <c r="E147" i="13"/>
  <c r="F147" i="13" s="1"/>
  <c r="E146" i="13"/>
  <c r="F146" i="13" s="1"/>
  <c r="E145" i="13"/>
  <c r="F145" i="13" s="1"/>
  <c r="E144" i="13"/>
  <c r="F144" i="13" s="1"/>
  <c r="E143" i="13"/>
  <c r="F143" i="13" s="1"/>
  <c r="E142" i="13"/>
  <c r="F142" i="13" s="1"/>
  <c r="E141" i="13"/>
  <c r="F141" i="13" s="1"/>
  <c r="E140" i="13"/>
  <c r="F140" i="13" s="1"/>
  <c r="E139" i="13"/>
  <c r="F139" i="13" s="1"/>
  <c r="E138" i="13"/>
  <c r="F138" i="13" s="1"/>
  <c r="E137" i="13"/>
  <c r="F137" i="13" s="1"/>
  <c r="E136" i="13"/>
  <c r="F136" i="13" s="1"/>
  <c r="E135" i="13"/>
  <c r="F135" i="13"/>
  <c r="E134" i="13"/>
  <c r="F134" i="13" s="1"/>
  <c r="E133" i="13"/>
  <c r="F133" i="13" s="1"/>
  <c r="E132" i="13"/>
  <c r="F132" i="13" s="1"/>
  <c r="E131" i="13"/>
  <c r="F131" i="13"/>
  <c r="E130" i="13"/>
  <c r="F130" i="13" s="1"/>
  <c r="E129" i="13"/>
  <c r="F129" i="13" s="1"/>
  <c r="E128" i="13"/>
  <c r="F128" i="13" s="1"/>
  <c r="E127" i="13"/>
  <c r="F127" i="13" s="1"/>
  <c r="E126" i="13"/>
  <c r="F126" i="13" s="1"/>
  <c r="E125" i="13"/>
  <c r="F125" i="13" s="1"/>
  <c r="E124" i="13"/>
  <c r="F124" i="13" s="1"/>
  <c r="E123" i="13"/>
  <c r="F123" i="13" s="1"/>
  <c r="E122" i="13"/>
  <c r="F122" i="13" s="1"/>
  <c r="E121" i="13"/>
  <c r="F121" i="13" s="1"/>
  <c r="E120" i="13"/>
  <c r="F120" i="13" s="1"/>
  <c r="E119" i="13"/>
  <c r="F119" i="13" s="1"/>
  <c r="E118" i="13"/>
  <c r="F118" i="13" s="1"/>
  <c r="E117" i="13"/>
  <c r="F117" i="13" s="1"/>
  <c r="E116" i="13"/>
  <c r="F116" i="13" s="1"/>
  <c r="E115" i="13"/>
  <c r="F115" i="13"/>
  <c r="E114" i="13"/>
  <c r="F114" i="13" s="1"/>
  <c r="E113" i="13"/>
  <c r="F113" i="13" s="1"/>
  <c r="E112" i="13"/>
  <c r="F112" i="13" s="1"/>
  <c r="E111" i="13"/>
  <c r="F111" i="13"/>
  <c r="E110" i="13"/>
  <c r="F110" i="13" s="1"/>
  <c r="E109" i="13"/>
  <c r="F109" i="13" s="1"/>
  <c r="E108" i="13"/>
  <c r="F108" i="13" s="1"/>
  <c r="E107" i="13"/>
  <c r="F107" i="13" s="1"/>
  <c r="E106" i="13"/>
  <c r="F106" i="13" s="1"/>
  <c r="E105" i="13"/>
  <c r="F105" i="13" s="1"/>
  <c r="E104" i="13"/>
  <c r="F104" i="13" s="1"/>
  <c r="E103" i="13"/>
  <c r="F103" i="13"/>
  <c r="E102" i="13"/>
  <c r="F102" i="13" s="1"/>
  <c r="E101" i="13"/>
  <c r="F101" i="13" s="1"/>
  <c r="E100" i="13"/>
  <c r="F100" i="13" s="1"/>
  <c r="E99" i="13"/>
  <c r="F99" i="13" s="1"/>
  <c r="E98" i="13"/>
  <c r="F98" i="13" s="1"/>
  <c r="E97" i="13"/>
  <c r="F97" i="13" s="1"/>
  <c r="E96" i="13"/>
  <c r="F96" i="13" s="1"/>
  <c r="E95" i="13"/>
  <c r="F95" i="13"/>
  <c r="E94" i="13"/>
  <c r="F94" i="13" s="1"/>
  <c r="E93" i="13"/>
  <c r="F93" i="13" s="1"/>
  <c r="E92" i="13"/>
  <c r="F92" i="13" s="1"/>
  <c r="E91" i="13"/>
  <c r="F91" i="13" s="1"/>
  <c r="E90" i="13"/>
  <c r="F90" i="13" s="1"/>
  <c r="E89" i="13"/>
  <c r="F89" i="13" s="1"/>
  <c r="E88" i="13"/>
  <c r="F88" i="13" s="1"/>
  <c r="E87" i="13"/>
  <c r="F87" i="13" s="1"/>
  <c r="E86" i="13"/>
  <c r="F86" i="13" s="1"/>
  <c r="E85" i="13"/>
  <c r="F85" i="13" s="1"/>
  <c r="E84" i="13"/>
  <c r="F84" i="13" s="1"/>
  <c r="E83" i="13"/>
  <c r="F83" i="13"/>
  <c r="E82" i="13"/>
  <c r="F82" i="13" s="1"/>
  <c r="E81" i="13"/>
  <c r="F81" i="13" s="1"/>
  <c r="E80" i="13"/>
  <c r="F80" i="13" s="1"/>
  <c r="E79" i="13"/>
  <c r="F79" i="13" s="1"/>
  <c r="E78" i="13"/>
  <c r="F78" i="13" s="1"/>
  <c r="E77" i="13"/>
  <c r="F77" i="13" s="1"/>
  <c r="E76" i="13"/>
  <c r="F76" i="13" s="1"/>
  <c r="E75" i="13"/>
  <c r="F75" i="13" s="1"/>
  <c r="E74" i="13"/>
  <c r="F74" i="13" s="1"/>
  <c r="E73" i="13"/>
  <c r="F73" i="13" s="1"/>
  <c r="E72" i="13"/>
  <c r="F72" i="13" s="1"/>
  <c r="E71" i="13"/>
  <c r="F71" i="13" s="1"/>
  <c r="E70" i="13"/>
  <c r="F70" i="13" s="1"/>
  <c r="E69" i="13"/>
  <c r="F69" i="13" s="1"/>
  <c r="E68" i="13"/>
  <c r="F68" i="13" s="1"/>
  <c r="E67" i="13"/>
  <c r="F67" i="13" s="1"/>
  <c r="E66" i="13"/>
  <c r="F66" i="13" s="1"/>
  <c r="E65" i="13"/>
  <c r="F65" i="13" s="1"/>
  <c r="E64" i="13"/>
  <c r="F64" i="13" s="1"/>
  <c r="E63" i="13"/>
  <c r="F63" i="13"/>
  <c r="E62" i="13"/>
  <c r="F62" i="13" s="1"/>
  <c r="E61" i="13"/>
  <c r="F61" i="13" s="1"/>
  <c r="E60" i="13"/>
  <c r="F60" i="13" s="1"/>
  <c r="E59" i="13"/>
  <c r="F59" i="13" s="1"/>
  <c r="E58" i="13"/>
  <c r="F58" i="13" s="1"/>
  <c r="E57" i="13"/>
  <c r="F57" i="13" s="1"/>
  <c r="E56" i="13"/>
  <c r="F56" i="13" s="1"/>
  <c r="E55" i="13"/>
  <c r="F55" i="13" s="1"/>
  <c r="E54" i="13"/>
  <c r="F54" i="13" s="1"/>
  <c r="E53" i="13"/>
  <c r="F53" i="13" s="1"/>
  <c r="E52" i="13"/>
  <c r="F52" i="13" s="1"/>
  <c r="E51" i="13"/>
  <c r="F51" i="13" s="1"/>
  <c r="E50" i="13"/>
  <c r="F50" i="13" s="1"/>
  <c r="E49" i="13"/>
  <c r="F49" i="13" s="1"/>
  <c r="E48" i="13"/>
  <c r="F48" i="13" s="1"/>
  <c r="E47" i="13"/>
  <c r="F47" i="13" s="1"/>
  <c r="E46" i="13"/>
  <c r="F46" i="13" s="1"/>
  <c r="E45" i="13"/>
  <c r="F45" i="13" s="1"/>
  <c r="E44" i="13"/>
  <c r="F44" i="13" s="1"/>
  <c r="E43" i="13"/>
  <c r="F43" i="13" s="1"/>
  <c r="E42" i="13"/>
  <c r="F42" i="13" s="1"/>
  <c r="E41" i="13"/>
  <c r="F41" i="13" s="1"/>
  <c r="E40" i="13"/>
  <c r="F40" i="13" s="1"/>
  <c r="E39" i="13"/>
  <c r="F39" i="13" s="1"/>
  <c r="E38" i="13"/>
  <c r="F38" i="13" s="1"/>
  <c r="E37" i="13"/>
  <c r="F37" i="13" s="1"/>
  <c r="E36" i="13"/>
  <c r="F36" i="13" s="1"/>
  <c r="E35" i="13"/>
  <c r="F35" i="13" s="1"/>
  <c r="E34" i="13"/>
  <c r="F34" i="13" s="1"/>
  <c r="E33" i="13"/>
  <c r="F33" i="13" s="1"/>
  <c r="E32" i="13"/>
  <c r="F32" i="13" s="1"/>
  <c r="E31" i="13"/>
  <c r="F31" i="13" s="1"/>
  <c r="E30" i="13"/>
  <c r="F30" i="13" s="1"/>
  <c r="E29" i="13"/>
  <c r="F29" i="13" s="1"/>
  <c r="E28" i="13"/>
  <c r="F28" i="13" s="1"/>
  <c r="E27" i="13"/>
  <c r="F27" i="13" s="1"/>
  <c r="E26" i="13"/>
  <c r="F26" i="13" s="1"/>
  <c r="E25" i="13"/>
  <c r="F25" i="13" s="1"/>
  <c r="E24" i="13"/>
  <c r="F24" i="13" s="1"/>
  <c r="E23" i="13"/>
  <c r="F23" i="13"/>
  <c r="E22" i="13"/>
  <c r="F22" i="13" s="1"/>
  <c r="E21" i="13"/>
  <c r="F21" i="13" s="1"/>
  <c r="E20" i="13"/>
  <c r="F20" i="13" s="1"/>
  <c r="E19" i="13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H3" i="13"/>
  <c r="B3" i="13"/>
  <c r="A156" i="20"/>
  <c r="A157" i="20" s="1"/>
  <c r="A158" i="20" s="1"/>
  <c r="A159" i="20" s="1"/>
  <c r="A160" i="20" s="1"/>
  <c r="A161" i="20" s="1"/>
  <c r="A149" i="20"/>
  <c r="A150" i="20" s="1"/>
  <c r="A151" i="20" s="1"/>
  <c r="A152" i="20" s="1"/>
  <c r="A153" i="20" s="1"/>
  <c r="A154" i="20" s="1"/>
  <c r="A142" i="20"/>
  <c r="A143" i="20" s="1"/>
  <c r="A144" i="20" s="1"/>
  <c r="A145" i="20" s="1"/>
  <c r="A146" i="20" s="1"/>
  <c r="A147" i="20" s="1"/>
  <c r="A135" i="20"/>
  <c r="A136" i="20" s="1"/>
  <c r="A137" i="20" s="1"/>
  <c r="A138" i="20" s="1"/>
  <c r="A139" i="20" s="1"/>
  <c r="A140" i="20" s="1"/>
  <c r="A128" i="20"/>
  <c r="A129" i="20"/>
  <c r="A130" i="20" s="1"/>
  <c r="A131" i="20" s="1"/>
  <c r="A132" i="20" s="1"/>
  <c r="A133" i="20" s="1"/>
  <c r="A121" i="20"/>
  <c r="A122" i="20" s="1"/>
  <c r="A123" i="20" s="1"/>
  <c r="A124" i="20" s="1"/>
  <c r="A125" i="20" s="1"/>
  <c r="A126" i="20" s="1"/>
  <c r="A114" i="20"/>
  <c r="A115" i="20" s="1"/>
  <c r="A116" i="20" s="1"/>
  <c r="A117" i="20" s="1"/>
  <c r="A118" i="20" s="1"/>
  <c r="A119" i="20" s="1"/>
  <c r="A107" i="20"/>
  <c r="A108" i="20" s="1"/>
  <c r="A109" i="20" s="1"/>
  <c r="A110" i="20" s="1"/>
  <c r="A111" i="20" s="1"/>
  <c r="A112" i="20" s="1"/>
  <c r="A100" i="20"/>
  <c r="A101" i="20" s="1"/>
  <c r="A102" i="20" s="1"/>
  <c r="A103" i="20" s="1"/>
  <c r="A104" i="20" s="1"/>
  <c r="A105" i="20" s="1"/>
  <c r="A93" i="20"/>
  <c r="A94" i="20" s="1"/>
  <c r="A95" i="20" s="1"/>
  <c r="A96" i="20" s="1"/>
  <c r="A97" i="20" s="1"/>
  <c r="A98" i="20" s="1"/>
  <c r="A86" i="20"/>
  <c r="A87" i="20" s="1"/>
  <c r="A88" i="20" s="1"/>
  <c r="A89" i="20" s="1"/>
  <c r="A90" i="20" s="1"/>
  <c r="A91" i="20" s="1"/>
  <c r="A79" i="20"/>
  <c r="A80" i="20" s="1"/>
  <c r="A81" i="20" s="1"/>
  <c r="A82" i="20" s="1"/>
  <c r="A83" i="20" s="1"/>
  <c r="A84" i="20" s="1"/>
  <c r="A72" i="20"/>
  <c r="A73" i="20" s="1"/>
  <c r="A74" i="20" s="1"/>
  <c r="A75" i="20" s="1"/>
  <c r="A76" i="20" s="1"/>
  <c r="A77" i="20" s="1"/>
  <c r="A65" i="20"/>
  <c r="A66" i="20" s="1"/>
  <c r="A67" i="20" s="1"/>
  <c r="A68" i="20" s="1"/>
  <c r="A69" i="20" s="1"/>
  <c r="A70" i="20" s="1"/>
  <c r="A58" i="20"/>
  <c r="A59" i="20" s="1"/>
  <c r="A60" i="20" s="1"/>
  <c r="A61" i="20" s="1"/>
  <c r="A62" i="20" s="1"/>
  <c r="A63" i="20" s="1"/>
  <c r="A51" i="20"/>
  <c r="A52" i="20" s="1"/>
  <c r="A53" i="20" s="1"/>
  <c r="A54" i="20" s="1"/>
  <c r="A55" i="20" s="1"/>
  <c r="A56" i="20" s="1"/>
  <c r="A44" i="20"/>
  <c r="A45" i="20" s="1"/>
  <c r="A46" i="20" s="1"/>
  <c r="A47" i="20" s="1"/>
  <c r="A48" i="20" s="1"/>
  <c r="A49" i="20" s="1"/>
  <c r="A37" i="20"/>
  <c r="A38" i="20" s="1"/>
  <c r="A39" i="20" s="1"/>
  <c r="A40" i="20"/>
  <c r="A41" i="20" s="1"/>
  <c r="A42" i="20" s="1"/>
  <c r="A30" i="20"/>
  <c r="A31" i="20"/>
  <c r="A32" i="20" s="1"/>
  <c r="A33" i="20" s="1"/>
  <c r="A34" i="20" s="1"/>
  <c r="A35" i="20" s="1"/>
  <c r="A23" i="20"/>
  <c r="A24" i="20" s="1"/>
  <c r="A25" i="20" s="1"/>
  <c r="A26" i="20" s="1"/>
  <c r="A27" i="20" s="1"/>
  <c r="A28" i="20" s="1"/>
  <c r="A16" i="20"/>
  <c r="A17" i="20" s="1"/>
  <c r="A18" i="20" s="1"/>
  <c r="A19" i="20" s="1"/>
  <c r="A20" i="20" s="1"/>
  <c r="A21" i="20" s="1"/>
  <c r="A9" i="20"/>
  <c r="A10" i="20" s="1"/>
  <c r="A11" i="20" s="1"/>
  <c r="A12" i="20" s="1"/>
  <c r="A13" i="20" s="1"/>
  <c r="A14" i="20" s="1"/>
  <c r="F161" i="20"/>
  <c r="D161" i="20"/>
  <c r="F160" i="20"/>
  <c r="D160" i="20"/>
  <c r="F159" i="20"/>
  <c r="D159" i="20"/>
  <c r="F158" i="20"/>
  <c r="D158" i="20"/>
  <c r="F157" i="20"/>
  <c r="D157" i="20"/>
  <c r="F156" i="20"/>
  <c r="D156" i="20"/>
  <c r="F155" i="20"/>
  <c r="D155" i="20"/>
  <c r="F154" i="20"/>
  <c r="D154" i="20"/>
  <c r="F153" i="20"/>
  <c r="D153" i="20"/>
  <c r="F152" i="20"/>
  <c r="D152" i="20"/>
  <c r="F151" i="20"/>
  <c r="D151" i="20"/>
  <c r="F150" i="20"/>
  <c r="D150" i="20"/>
  <c r="F149" i="20"/>
  <c r="D149" i="20"/>
  <c r="F148" i="20"/>
  <c r="D148" i="20"/>
  <c r="F147" i="20"/>
  <c r="D147" i="20"/>
  <c r="F146" i="20"/>
  <c r="D146" i="20"/>
  <c r="F145" i="20"/>
  <c r="D145" i="20"/>
  <c r="F144" i="20"/>
  <c r="D144" i="20"/>
  <c r="F143" i="20"/>
  <c r="D143" i="20"/>
  <c r="F142" i="20"/>
  <c r="D142" i="20"/>
  <c r="F141" i="20"/>
  <c r="D141" i="20"/>
  <c r="F140" i="20"/>
  <c r="D140" i="20"/>
  <c r="F139" i="20"/>
  <c r="D139" i="20"/>
  <c r="F138" i="20"/>
  <c r="D138" i="20"/>
  <c r="F137" i="20"/>
  <c r="D137" i="20"/>
  <c r="F136" i="20"/>
  <c r="D136" i="20"/>
  <c r="F135" i="20"/>
  <c r="D135" i="20"/>
  <c r="F134" i="20"/>
  <c r="D134" i="20"/>
  <c r="F133" i="20"/>
  <c r="D133" i="20"/>
  <c r="F132" i="20"/>
  <c r="D132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5" i="20"/>
  <c r="D125" i="20"/>
  <c r="F124" i="20"/>
  <c r="D124" i="20"/>
  <c r="F123" i="20"/>
  <c r="D123" i="20"/>
  <c r="F122" i="20"/>
  <c r="D122" i="20"/>
  <c r="F121" i="20"/>
  <c r="D121" i="20"/>
  <c r="F120" i="20"/>
  <c r="D120" i="20"/>
  <c r="F119" i="20"/>
  <c r="D119" i="20"/>
  <c r="F118" i="20"/>
  <c r="D118" i="20"/>
  <c r="F117" i="20"/>
  <c r="D117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10" i="20"/>
  <c r="D110" i="20"/>
  <c r="F109" i="20"/>
  <c r="D109" i="20"/>
  <c r="F108" i="20"/>
  <c r="D108" i="20"/>
  <c r="F107" i="20"/>
  <c r="D107" i="20"/>
  <c r="F106" i="20"/>
  <c r="D106" i="20"/>
  <c r="F105" i="20"/>
  <c r="D105" i="20"/>
  <c r="F104" i="20"/>
  <c r="D104" i="20"/>
  <c r="F103" i="20"/>
  <c r="D103" i="20"/>
  <c r="F102" i="20"/>
  <c r="D102" i="20"/>
  <c r="F101" i="20"/>
  <c r="D101" i="20"/>
  <c r="F100" i="20"/>
  <c r="D100" i="20"/>
  <c r="F99" i="20"/>
  <c r="D99" i="20"/>
  <c r="F98" i="20"/>
  <c r="D98" i="20"/>
  <c r="F97" i="20"/>
  <c r="D97" i="20"/>
  <c r="F96" i="20"/>
  <c r="D96" i="20"/>
  <c r="F95" i="20"/>
  <c r="D95" i="20"/>
  <c r="F94" i="20"/>
  <c r="D94" i="20"/>
  <c r="F93" i="20"/>
  <c r="D93" i="20"/>
  <c r="F92" i="20"/>
  <c r="D92" i="20"/>
  <c r="F91" i="20"/>
  <c r="D91" i="20"/>
  <c r="F90" i="20"/>
  <c r="D90" i="20"/>
  <c r="F89" i="20"/>
  <c r="D89" i="20"/>
  <c r="F88" i="20"/>
  <c r="D88" i="20"/>
  <c r="F87" i="20"/>
  <c r="D87" i="20"/>
  <c r="F86" i="20"/>
  <c r="D86" i="20"/>
  <c r="F85" i="20"/>
  <c r="D85" i="20"/>
  <c r="F84" i="20"/>
  <c r="D84" i="20"/>
  <c r="F83" i="20"/>
  <c r="D83" i="20"/>
  <c r="F82" i="20"/>
  <c r="D82" i="20"/>
  <c r="F81" i="20"/>
  <c r="D81" i="20"/>
  <c r="F80" i="20"/>
  <c r="D80" i="20"/>
  <c r="F79" i="20"/>
  <c r="D79" i="20"/>
  <c r="F78" i="20"/>
  <c r="D78" i="20"/>
  <c r="F77" i="20"/>
  <c r="D77" i="20"/>
  <c r="F76" i="20"/>
  <c r="D76" i="20"/>
  <c r="F75" i="20"/>
  <c r="D75" i="20"/>
  <c r="F74" i="20"/>
  <c r="D74" i="20"/>
  <c r="F73" i="20"/>
  <c r="D73" i="20"/>
  <c r="F72" i="20"/>
  <c r="D72" i="20"/>
  <c r="F71" i="20"/>
  <c r="D71" i="20"/>
  <c r="F70" i="20"/>
  <c r="D70" i="20"/>
  <c r="F69" i="20"/>
  <c r="D69" i="20"/>
  <c r="F68" i="20"/>
  <c r="D68" i="20"/>
  <c r="F67" i="20"/>
  <c r="D67" i="20"/>
  <c r="F66" i="20"/>
  <c r="D66" i="20"/>
  <c r="F65" i="20"/>
  <c r="D65" i="20"/>
  <c r="F64" i="20"/>
  <c r="D64" i="20"/>
  <c r="F63" i="20"/>
  <c r="D63" i="20"/>
  <c r="F62" i="20"/>
  <c r="D62" i="20"/>
  <c r="F61" i="20"/>
  <c r="D61" i="20"/>
  <c r="F60" i="20"/>
  <c r="D60" i="20"/>
  <c r="F59" i="20"/>
  <c r="D59" i="20"/>
  <c r="F58" i="20"/>
  <c r="D58" i="20"/>
  <c r="F57" i="20"/>
  <c r="D57" i="20"/>
  <c r="F56" i="20"/>
  <c r="D56" i="20"/>
  <c r="F55" i="20"/>
  <c r="D55" i="20"/>
  <c r="F54" i="20"/>
  <c r="D54" i="20"/>
  <c r="F53" i="20"/>
  <c r="D53" i="20"/>
  <c r="F52" i="20"/>
  <c r="D52" i="20"/>
  <c r="F51" i="20"/>
  <c r="D51" i="20"/>
  <c r="F50" i="20"/>
  <c r="D50" i="20"/>
  <c r="F49" i="20"/>
  <c r="D49" i="20"/>
  <c r="F48" i="20"/>
  <c r="D48" i="20"/>
  <c r="F47" i="20"/>
  <c r="D47" i="20"/>
  <c r="F46" i="20"/>
  <c r="D46" i="20"/>
  <c r="F45" i="20"/>
  <c r="D45" i="20"/>
  <c r="F44" i="20"/>
  <c r="D44" i="20"/>
  <c r="F43" i="20"/>
  <c r="D43" i="20"/>
  <c r="F42" i="20"/>
  <c r="D42" i="20"/>
  <c r="F41" i="20"/>
  <c r="D41" i="20"/>
  <c r="F40" i="20"/>
  <c r="D40" i="20"/>
  <c r="F39" i="20"/>
  <c r="D39" i="20"/>
  <c r="F38" i="20"/>
  <c r="D38" i="20"/>
  <c r="F37" i="20"/>
  <c r="D37" i="20"/>
  <c r="F36" i="20"/>
  <c r="D36" i="20"/>
  <c r="F35" i="20"/>
  <c r="D35" i="20"/>
  <c r="F34" i="20"/>
  <c r="D34" i="20"/>
  <c r="F33" i="20"/>
  <c r="D33" i="20"/>
  <c r="F32" i="20"/>
  <c r="D32" i="20"/>
  <c r="F31" i="20"/>
  <c r="D31" i="20"/>
  <c r="F30" i="20"/>
  <c r="D30" i="20"/>
  <c r="F29" i="20"/>
  <c r="D29" i="20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9" i="20"/>
  <c r="D19" i="20"/>
  <c r="F18" i="20"/>
  <c r="D18" i="20"/>
  <c r="F17" i="20"/>
  <c r="D17" i="20"/>
  <c r="F16" i="20"/>
  <c r="D16" i="20"/>
  <c r="F15" i="20"/>
  <c r="D15" i="20"/>
  <c r="F14" i="20"/>
  <c r="D14" i="20"/>
  <c r="F13" i="20"/>
  <c r="D13" i="20"/>
  <c r="F12" i="20"/>
  <c r="D12" i="20"/>
  <c r="F11" i="20"/>
  <c r="D11" i="20"/>
  <c r="F10" i="20"/>
  <c r="D10" i="20"/>
  <c r="F9" i="20"/>
  <c r="D9" i="20"/>
  <c r="F8" i="20"/>
  <c r="D8" i="20"/>
  <c r="H3" i="20"/>
  <c r="B3" i="20"/>
  <c r="M4" i="18"/>
  <c r="H9" i="18"/>
  <c r="B9" i="18"/>
  <c r="L8" i="18"/>
  <c r="B8" i="18"/>
  <c r="B7" i="18"/>
  <c r="M5" i="18"/>
  <c r="H3" i="12"/>
  <c r="B3" i="12"/>
  <c r="AD15" i="19"/>
  <c r="Z15" i="19"/>
  <c r="AA4" i="19" s="1"/>
  <c r="AA14" i="19" s="1"/>
  <c r="V15" i="19"/>
  <c r="W4" i="19"/>
  <c r="W14" i="19" s="1"/>
  <c r="R15" i="19"/>
  <c r="N15" i="19"/>
  <c r="J15" i="19"/>
  <c r="F15" i="19"/>
  <c r="B15" i="19"/>
  <c r="AW13" i="19"/>
  <c r="AE4" i="19"/>
  <c r="AE14" i="19" s="1"/>
  <c r="M13" i="19" l="1"/>
  <c r="E13" i="19"/>
  <c r="F59" i="24"/>
  <c r="AC13" i="19"/>
  <c r="BA13" i="19"/>
  <c r="F57" i="18"/>
  <c r="AS13" i="19"/>
  <c r="AK13" i="19"/>
  <c r="Y13" i="19"/>
  <c r="BC4" i="19"/>
  <c r="BC14" i="19" s="1"/>
  <c r="Q13" i="19"/>
  <c r="C4" i="19"/>
  <c r="C14" i="19" s="1"/>
  <c r="AQ4" i="19"/>
  <c r="AQ14" i="19" s="1"/>
  <c r="AY4" i="19"/>
  <c r="AY14" i="19" s="1"/>
  <c r="G4" i="19"/>
  <c r="G14" i="19" s="1"/>
  <c r="K4" i="19"/>
  <c r="K14" i="19" s="1"/>
  <c r="O4" i="19"/>
  <c r="O14" i="19" s="1"/>
  <c r="S4" i="19"/>
  <c r="S14" i="19" s="1"/>
  <c r="F60" i="18"/>
  <c r="A13" i="19"/>
  <c r="F60" i="24"/>
  <c r="I13" i="24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N24" i="24" s="1"/>
  <c r="N25" i="24" s="1"/>
  <c r="N26" i="24" s="1"/>
  <c r="N27" i="24" s="1"/>
  <c r="N28" i="24" s="1"/>
  <c r="N29" i="24" s="1"/>
  <c r="N30" i="24" s="1"/>
  <c r="N31" i="24" s="1"/>
  <c r="N32" i="24" s="1"/>
  <c r="N33" i="24" s="1"/>
  <c r="N34" i="24" s="1"/>
  <c r="N35" i="24" s="1"/>
  <c r="N36" i="24" s="1"/>
  <c r="N37" i="24" s="1"/>
  <c r="N38" i="24" s="1"/>
  <c r="N39" i="24" s="1"/>
  <c r="N40" i="24" s="1"/>
  <c r="N41" i="24" s="1"/>
  <c r="N42" i="24" s="1"/>
  <c r="N43" i="24" s="1"/>
  <c r="N44" i="24" s="1"/>
  <c r="N45" i="24" s="1"/>
  <c r="N46" i="24" s="1"/>
  <c r="N47" i="24" s="1"/>
  <c r="N48" i="24" s="1"/>
  <c r="N49" i="24" s="1"/>
  <c r="N50" i="24" s="1"/>
  <c r="N51" i="24" s="1"/>
  <c r="N52" i="24" s="1"/>
  <c r="F58" i="18"/>
  <c r="F61" i="24"/>
  <c r="F58" i="24"/>
  <c r="M58" i="24"/>
  <c r="F61" i="18"/>
  <c r="F57" i="24"/>
  <c r="F59" i="18"/>
  <c r="M58" i="18"/>
  <c r="U13" i="19"/>
  <c r="W16" i="19"/>
  <c r="AO13" i="19"/>
  <c r="I13" i="18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2" i="18" s="1"/>
  <c r="AI16" i="19"/>
  <c r="AG13" i="19"/>
  <c r="K16" i="19"/>
  <c r="I14" i="24" l="1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I31" i="24" s="1"/>
  <c r="I32" i="24" s="1"/>
  <c r="I33" i="24" s="1"/>
  <c r="I34" i="24" s="1"/>
  <c r="I35" i="24" s="1"/>
  <c r="I36" i="24" s="1"/>
  <c r="I37" i="24" s="1"/>
  <c r="I38" i="24" s="1"/>
  <c r="I39" i="24" s="1"/>
  <c r="I40" i="24" s="1"/>
  <c r="I41" i="24" s="1"/>
  <c r="I42" i="24" s="1"/>
  <c r="I43" i="24" s="1"/>
  <c r="I44" i="24" s="1"/>
  <c r="I45" i="24" s="1"/>
  <c r="I46" i="24" s="1"/>
  <c r="I47" i="24" s="1"/>
  <c r="I48" i="24" s="1"/>
  <c r="I49" i="24" s="1"/>
  <c r="I50" i="24" s="1"/>
  <c r="I51" i="24" s="1"/>
  <c r="I52" i="24" s="1"/>
  <c r="F64" i="24"/>
  <c r="L61" i="24" s="1"/>
  <c r="N13" i="18"/>
  <c r="N14" i="18" s="1"/>
  <c r="N15" i="18" s="1"/>
  <c r="N16" i="18" s="1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N46" i="18" s="1"/>
  <c r="N47" i="18" s="1"/>
  <c r="N48" i="18" s="1"/>
  <c r="N49" i="18" s="1"/>
  <c r="N50" i="18" s="1"/>
  <c r="N51" i="18" s="1"/>
  <c r="N52" i="18" s="1"/>
  <c r="F64" i="18"/>
  <c r="L61" i="18" s="1"/>
</calcChain>
</file>

<file path=xl/sharedStrings.xml><?xml version="1.0" encoding="utf-8"?>
<sst xmlns="http://schemas.openxmlformats.org/spreadsheetml/2006/main" count="3954" uniqueCount="1963">
  <si>
    <t>Item Description</t>
  </si>
  <si>
    <t>Screen</t>
  </si>
  <si>
    <t xml:space="preserve">  Plant  Information  Sheet</t>
  </si>
  <si>
    <t>Info</t>
  </si>
  <si>
    <t xml:space="preserve">  Portland Cement Shipment Yield Information Screen</t>
  </si>
  <si>
    <t>Yields</t>
  </si>
  <si>
    <t>Report</t>
  </si>
  <si>
    <t xml:space="preserve">  Fly  Ash  1  Shipments</t>
  </si>
  <si>
    <t>Fly Ash  1</t>
  </si>
  <si>
    <t xml:space="preserve">  Fly  Ash  2  Shipments</t>
  </si>
  <si>
    <t>Fly Ash  2</t>
  </si>
  <si>
    <t xml:space="preserve">  Fly  Ash  3  Shipments</t>
  </si>
  <si>
    <t>Fly Ash  3</t>
  </si>
  <si>
    <t xml:space="preserve">  Specific  Gravities</t>
  </si>
  <si>
    <t>Sp. Gr.</t>
  </si>
  <si>
    <t xml:space="preserve">  Moistures  ( Pycnometer )</t>
  </si>
  <si>
    <t>Moist</t>
  </si>
  <si>
    <t xml:space="preserve">  Daily  Plant  Check  List</t>
  </si>
  <si>
    <t>Ck. List</t>
  </si>
  <si>
    <t xml:space="preserve">  Beams Made &amp; Tested</t>
  </si>
  <si>
    <t>Beams</t>
  </si>
  <si>
    <t xml:space="preserve">  Plant  Site  Inspection  List  ( PCC )</t>
  </si>
  <si>
    <t>Insp</t>
  </si>
  <si>
    <t>Plant  Information  Screen</t>
  </si>
  <si>
    <t xml:space="preserve">Project  No.:  </t>
  </si>
  <si>
    <t xml:space="preserve">Contract ID.:  </t>
  </si>
  <si>
    <t xml:space="preserve">County:  </t>
  </si>
  <si>
    <t xml:space="preserve">Prime Contractor:  </t>
  </si>
  <si>
    <t xml:space="preserve">Plant Type:  </t>
  </si>
  <si>
    <t xml:space="preserve">Plant Location:  </t>
  </si>
  <si>
    <t xml:space="preserve">Plant Phone #:  </t>
  </si>
  <si>
    <t xml:space="preserve">Plant Fax #:  </t>
  </si>
  <si>
    <t xml:space="preserve">Storm Water Permit No.:  </t>
  </si>
  <si>
    <t xml:space="preserve">Date Calibrated:  </t>
  </si>
  <si>
    <t xml:space="preserve">By:  </t>
  </si>
  <si>
    <t xml:space="preserve">Cement Source  1:  </t>
  </si>
  <si>
    <t xml:space="preserve"> Cement Type  1:  </t>
  </si>
  <si>
    <t xml:space="preserve">Cement Source  2:  </t>
  </si>
  <si>
    <t xml:space="preserve">Cement Type  2:  </t>
  </si>
  <si>
    <t xml:space="preserve">Cement Source  3:  </t>
  </si>
  <si>
    <t xml:space="preserve">Cement Type  3:  </t>
  </si>
  <si>
    <t xml:space="preserve">Cement Source  4:  </t>
  </si>
  <si>
    <t xml:space="preserve">Cement Type  4:  </t>
  </si>
  <si>
    <t xml:space="preserve">Fly Ash Source 1:  </t>
  </si>
  <si>
    <t xml:space="preserve">Fly Ash Type 1:  </t>
  </si>
  <si>
    <t xml:space="preserve">Fly Ash Sp. Gr. 1:  </t>
  </si>
  <si>
    <t xml:space="preserve">Fly Ash Source 2:  </t>
  </si>
  <si>
    <t xml:space="preserve">Fly Ash Type 2:  </t>
  </si>
  <si>
    <t xml:space="preserve">Fly Ash Sp. Gr. 2:  </t>
  </si>
  <si>
    <t xml:space="preserve">Fly Ash Source 3:  </t>
  </si>
  <si>
    <t xml:space="preserve">Fly Ash Type 3:  </t>
  </si>
  <si>
    <t xml:space="preserve">Fly Ash Sp. Gr. 3:  </t>
  </si>
  <si>
    <t xml:space="preserve">Plant Superintendent:  </t>
  </si>
  <si>
    <t xml:space="preserve">Phone #:  </t>
  </si>
  <si>
    <t xml:space="preserve">Cellular #:  </t>
  </si>
  <si>
    <t xml:space="preserve">Certified Plant Inspector:  </t>
  </si>
  <si>
    <t xml:space="preserve">Certification No.:  </t>
  </si>
  <si>
    <t xml:space="preserve">Certified Plant Monitor:  </t>
  </si>
  <si>
    <t xml:space="preserve">Fax #:  </t>
  </si>
  <si>
    <t xml:space="preserve">Project Engineer:  </t>
  </si>
  <si>
    <t xml:space="preserve">Project Manager:  </t>
  </si>
  <si>
    <t xml:space="preserve">Project Inspector:  </t>
  </si>
  <si>
    <t xml:space="preserve">Materials Inspector:  </t>
  </si>
  <si>
    <t xml:space="preserve">Resident Auditor:  </t>
  </si>
  <si>
    <t xml:space="preserve">TC Auditor:  </t>
  </si>
  <si>
    <t>Yield  1</t>
  </si>
  <si>
    <t>Yield  2</t>
  </si>
  <si>
    <t>Yield  3</t>
  </si>
  <si>
    <t>Yield  4</t>
  </si>
  <si>
    <t>Yield  5</t>
  </si>
  <si>
    <t>Yield  6</t>
  </si>
  <si>
    <t>Yield  7</t>
  </si>
  <si>
    <t>Yield  8</t>
  </si>
  <si>
    <t>Batched</t>
  </si>
  <si>
    <t>Mix No.</t>
  </si>
  <si>
    <t>Left In Scale</t>
  </si>
  <si>
    <t xml:space="preserve">This Check + </t>
  </si>
  <si>
    <t xml:space="preserve">Prev. Yield - </t>
  </si>
  <si>
    <t>Shipments</t>
  </si>
  <si>
    <t xml:space="preserve">Yield %: </t>
  </si>
  <si>
    <t xml:space="preserve">Certified: </t>
  </si>
  <si>
    <t>Date</t>
  </si>
  <si>
    <t>Invoice No.</t>
  </si>
  <si>
    <t>Tons</t>
  </si>
  <si>
    <t>Form  820912E - computer</t>
  </si>
  <si>
    <t xml:space="preserve">Report No.: </t>
  </si>
  <si>
    <t>Portland Cement Shipment Yield Report</t>
  </si>
  <si>
    <t xml:space="preserve">Date Submitted: </t>
  </si>
  <si>
    <t xml:space="preserve">Contract ID: </t>
  </si>
  <si>
    <t xml:space="preserve">Source: </t>
  </si>
  <si>
    <t xml:space="preserve">Project No.: </t>
  </si>
  <si>
    <t xml:space="preserve">Contractor: </t>
  </si>
  <si>
    <t xml:space="preserve">County: </t>
  </si>
  <si>
    <t xml:space="preserve">Plant Location: </t>
  </si>
  <si>
    <t>Invoice</t>
  </si>
  <si>
    <t>Billed</t>
  </si>
  <si>
    <t>Number</t>
  </si>
  <si>
    <t>Type</t>
  </si>
  <si>
    <t>Cement</t>
  </si>
  <si>
    <t xml:space="preserve"> ............</t>
  </si>
  <si>
    <t xml:space="preserve">Yield = </t>
  </si>
  <si>
    <t xml:space="preserve"> %</t>
  </si>
  <si>
    <t xml:space="preserve">This Check ( + )  </t>
  </si>
  <si>
    <t xml:space="preserve">Previous Yield Check ( - )  </t>
  </si>
  <si>
    <t xml:space="preserve">C.P.I.: </t>
  </si>
  <si>
    <t xml:space="preserve">Total Weighed ( Batch Scale )  </t>
  </si>
  <si>
    <t>Signature</t>
  </si>
  <si>
    <t>Fly  Ash  1  Shipments</t>
  </si>
  <si>
    <t xml:space="preserve">Spec. Grav.: </t>
  </si>
  <si>
    <t xml:space="preserve">Page: </t>
  </si>
  <si>
    <t xml:space="preserve">Type: </t>
  </si>
  <si>
    <t xml:space="preserve">Contract ID.: </t>
  </si>
  <si>
    <t>Ticket</t>
  </si>
  <si>
    <t>Certified</t>
  </si>
  <si>
    <t>To  Date</t>
  </si>
  <si>
    <t>Used</t>
  </si>
  <si>
    <t xml:space="preserve"> </t>
  </si>
  <si>
    <t>No.</t>
  </si>
  <si>
    <t>Remarks</t>
  </si>
  <si>
    <t>By</t>
  </si>
  <si>
    <t>Fly  Ash  2  Shipments</t>
  </si>
  <si>
    <t>Fly  Ash  3  Shipments</t>
  </si>
  <si>
    <t xml:space="preserve">Grad. No.: </t>
  </si>
  <si>
    <t>Ticket #</t>
  </si>
  <si>
    <t>To Date</t>
  </si>
  <si>
    <t>From</t>
  </si>
  <si>
    <t>To</t>
  </si>
  <si>
    <t>Specific  Gravity  ( IM. 307)</t>
  </si>
  <si>
    <t>Aggregate</t>
  </si>
  <si>
    <t>S</t>
  </si>
  <si>
    <t>P</t>
  </si>
  <si>
    <t>S + P</t>
  </si>
  <si>
    <t>W</t>
  </si>
  <si>
    <t>Actual</t>
  </si>
  <si>
    <t>T - 203</t>
  </si>
  <si>
    <t>( Grams )</t>
  </si>
  <si>
    <t>Sp.  Gr.</t>
  </si>
  <si>
    <t>Moistures by Pycnometer  ( IM 308)</t>
  </si>
  <si>
    <t>FA = 1</t>
  </si>
  <si>
    <t>W1</t>
  </si>
  <si>
    <t>Diff.</t>
  </si>
  <si>
    <t>Moisture</t>
  </si>
  <si>
    <t>CA = 2</t>
  </si>
  <si>
    <t>(%)</t>
  </si>
  <si>
    <t>Daily  Plant  Check  List</t>
  </si>
  <si>
    <t>Stock</t>
  </si>
  <si>
    <t>Mixing</t>
  </si>
  <si>
    <t>Placed</t>
  </si>
  <si>
    <t>Plant</t>
  </si>
  <si>
    <t>Admix.</t>
  </si>
  <si>
    <t>Piles</t>
  </si>
  <si>
    <t>Speed</t>
  </si>
  <si>
    <t>Time</t>
  </si>
  <si>
    <t>AM</t>
  </si>
  <si>
    <t>PM</t>
  </si>
  <si>
    <t>Site</t>
  </si>
  <si>
    <t>Dispen</t>
  </si>
  <si>
    <t>Random  Gradations</t>
  </si>
  <si>
    <t>Random</t>
  </si>
  <si>
    <t>Sample</t>
  </si>
  <si>
    <t>Die</t>
  </si>
  <si>
    <t>Needed</t>
  </si>
  <si>
    <t>2nd</t>
  </si>
  <si>
    <t>Tested</t>
  </si>
  <si>
    <t>Day</t>
  </si>
  <si>
    <t>Roll</t>
  </si>
  <si>
    <t>( Y / N )</t>
  </si>
  <si>
    <t>(2nd / 3rd)</t>
  </si>
  <si>
    <t>PC Concrete Beam Record</t>
  </si>
  <si>
    <t>Beams Made Information</t>
  </si>
  <si>
    <t>Beam Break Information</t>
  </si>
  <si>
    <t>Mix</t>
  </si>
  <si>
    <t>Beam</t>
  </si>
  <si>
    <t>Air</t>
  </si>
  <si>
    <t>Slump</t>
  </si>
  <si>
    <t>W/C</t>
  </si>
  <si>
    <t>Age</t>
  </si>
  <si>
    <t>Loc.</t>
  </si>
  <si>
    <t>Depth</t>
  </si>
  <si>
    <t>Width</t>
  </si>
  <si>
    <t>Indicated</t>
  </si>
  <si>
    <t>Comp.</t>
  </si>
  <si>
    <t>Mod. Of</t>
  </si>
  <si>
    <t>Spec.</t>
  </si>
  <si>
    <t>Made</t>
  </si>
  <si>
    <t>%</t>
  </si>
  <si>
    <t>Ratio</t>
  </si>
  <si>
    <t>(Days)</t>
  </si>
  <si>
    <t>Load</t>
  </si>
  <si>
    <t>Factor</t>
  </si>
  <si>
    <t>Rupture</t>
  </si>
  <si>
    <t>p.s.i.</t>
  </si>
  <si>
    <t>Plant  Site  Inspection  List ( PCC )</t>
  </si>
  <si>
    <t>Complies</t>
  </si>
  <si>
    <t>Checked</t>
  </si>
  <si>
    <t>Item</t>
  </si>
  <si>
    <t>Yes</t>
  </si>
  <si>
    <t>No</t>
  </si>
  <si>
    <t>Bins</t>
  </si>
  <si>
    <t>Bin Dividers</t>
  </si>
  <si>
    <t>Bin Supports</t>
  </si>
  <si>
    <t>Screens</t>
  </si>
  <si>
    <t>Guards</t>
  </si>
  <si>
    <t>Ladders</t>
  </si>
  <si>
    <t>Railings</t>
  </si>
  <si>
    <t>Belt  Lockouts</t>
  </si>
  <si>
    <t>Sampling Location</t>
  </si>
  <si>
    <t>Aggregate Scales</t>
  </si>
  <si>
    <t>Cement Scales</t>
  </si>
  <si>
    <t>Flyash Scales</t>
  </si>
  <si>
    <t>Admixture Dispensers</t>
  </si>
  <si>
    <t>Water Meter</t>
  </si>
  <si>
    <t>Cement Storage</t>
  </si>
  <si>
    <t>Flyash Storage</t>
  </si>
  <si>
    <t>Mixing Equipment</t>
  </si>
  <si>
    <t>Lab Location</t>
  </si>
  <si>
    <t>Lab Condition</t>
  </si>
  <si>
    <t>Lab Equipment</t>
  </si>
  <si>
    <t>Air  Condition</t>
  </si>
  <si>
    <t>Heating</t>
  </si>
  <si>
    <t>Water</t>
  </si>
  <si>
    <t>Exhaust Fan</t>
  </si>
  <si>
    <t>Restroom</t>
  </si>
  <si>
    <t>Scale Sensitivity</t>
  </si>
  <si>
    <t>Delivery</t>
  </si>
  <si>
    <t>Fly Ash</t>
  </si>
  <si>
    <t>Agg.</t>
  </si>
  <si>
    <t>Distribution:     _____   DME     _____   RCE     _____   Central Materials     _____   Contractor     _____   Inspector</t>
  </si>
  <si>
    <t xml:space="preserve">English or Metric  (E or M): </t>
  </si>
  <si>
    <r>
      <t>lbs / yd</t>
    </r>
    <r>
      <rPr>
        <vertAlign val="superscript"/>
        <sz val="12"/>
        <rFont val="Arial MT"/>
      </rPr>
      <t>3</t>
    </r>
  </si>
  <si>
    <r>
      <t>kgs / m</t>
    </r>
    <r>
      <rPr>
        <vertAlign val="superscript"/>
        <sz val="12"/>
        <rFont val="Arial MT"/>
      </rPr>
      <t>3</t>
    </r>
  </si>
  <si>
    <t>lbs</t>
  </si>
  <si>
    <t>Mg's</t>
  </si>
  <si>
    <r>
      <t>m</t>
    </r>
    <r>
      <rPr>
        <vertAlign val="superscript"/>
        <sz val="12"/>
        <rFont val="Arial MT"/>
      </rPr>
      <t>3</t>
    </r>
  </si>
  <si>
    <r>
      <t>yd</t>
    </r>
    <r>
      <rPr>
        <vertAlign val="superscript"/>
        <sz val="12"/>
        <rFont val="Arial MT"/>
      </rPr>
      <t>3</t>
    </r>
  </si>
  <si>
    <t>kgs</t>
  </si>
  <si>
    <t>Total Billed Wt.</t>
  </si>
  <si>
    <t>batched</t>
  </si>
  <si>
    <t>PCC  Paving  Plant  Book</t>
  </si>
  <si>
    <t>in (mm)</t>
  </si>
  <si>
    <r>
      <t xml:space="preserve">Use for </t>
    </r>
    <r>
      <rPr>
        <b/>
        <i/>
        <sz val="12"/>
        <color indexed="10"/>
        <rFont val="Arial"/>
        <family val="2"/>
      </rPr>
      <t>English</t>
    </r>
    <r>
      <rPr>
        <b/>
        <i/>
        <sz val="12"/>
        <rFont val="Arial"/>
        <family val="2"/>
      </rPr>
      <t xml:space="preserve"> or </t>
    </r>
    <r>
      <rPr>
        <b/>
        <i/>
        <sz val="12"/>
        <color indexed="10"/>
        <rFont val="Arial"/>
        <family val="2"/>
      </rPr>
      <t>Metric</t>
    </r>
    <r>
      <rPr>
        <b/>
        <i/>
        <sz val="12"/>
        <rFont val="Arial"/>
        <family val="2"/>
      </rPr>
      <t xml:space="preserve"> Projects.
</t>
    </r>
    <r>
      <rPr>
        <b/>
        <i/>
        <sz val="12"/>
        <color indexed="12"/>
        <rFont val="Arial"/>
        <family val="2"/>
      </rPr>
      <t>Enter weights in Tons or Mg's.</t>
    </r>
  </si>
  <si>
    <t xml:space="preserve">Grade: </t>
  </si>
  <si>
    <t>GGBFS 1</t>
  </si>
  <si>
    <t>Yield  9</t>
  </si>
  <si>
    <t>Yield  10</t>
  </si>
  <si>
    <t>Yield  11</t>
  </si>
  <si>
    <t>Yield  12</t>
  </si>
  <si>
    <t>Yield  14</t>
  </si>
  <si>
    <t>Yield  13</t>
  </si>
  <si>
    <t>Report2</t>
  </si>
  <si>
    <t xml:space="preserve">  Portland Cement Shipment Yield Report ( For Viewing Only ) 1-7</t>
  </si>
  <si>
    <t xml:space="preserve">  Portland Cement Shipment Yield Report ( For Viewing Only ) 8-14</t>
  </si>
  <si>
    <t xml:space="preserve">  &lt;===Enter the " Yield " number of the report you want printed in the color coded cell, then go to REPORT (for 1-7) REPORT2 (for 8-14)</t>
  </si>
  <si>
    <t>Yield 8 to Yield 14 on REPORT2</t>
  </si>
  <si>
    <t xml:space="preserve">Cement Source: </t>
  </si>
  <si>
    <t xml:space="preserve"> &lt;===  Select cement source from Info tab for Yield reported</t>
  </si>
  <si>
    <t>E</t>
  </si>
  <si>
    <t>Phone (Cell)</t>
  </si>
  <si>
    <t>Computer/Data</t>
  </si>
  <si>
    <t>Slag 1 Shipments</t>
  </si>
  <si>
    <t>Slag  1  Shipments</t>
  </si>
  <si>
    <t xml:space="preserve">Slag Source 1:  </t>
  </si>
  <si>
    <t xml:space="preserve">Slag Grade 1:  </t>
  </si>
  <si>
    <t xml:space="preserve">Slag Sp. Gr. 1:  </t>
  </si>
  <si>
    <t>Yield 1</t>
  </si>
  <si>
    <t>Report #</t>
  </si>
  <si>
    <t>QMC</t>
  </si>
  <si>
    <t>C-3WR</t>
  </si>
  <si>
    <t>MIX1</t>
  </si>
  <si>
    <t>MIX2</t>
  </si>
  <si>
    <t>MIX3</t>
  </si>
  <si>
    <t>MIX4</t>
  </si>
  <si>
    <t>A-2</t>
  </si>
  <si>
    <t>A-3</t>
  </si>
  <si>
    <t>A-4</t>
  </si>
  <si>
    <t>A-5</t>
  </si>
  <si>
    <t>A-6</t>
  </si>
  <si>
    <t>A-V</t>
  </si>
  <si>
    <t>A-V47B</t>
  </si>
  <si>
    <t>B-2</t>
  </si>
  <si>
    <t>B-3</t>
  </si>
  <si>
    <t>B-4</t>
  </si>
  <si>
    <t>B-5</t>
  </si>
  <si>
    <t>B-6</t>
  </si>
  <si>
    <t>B-7</t>
  </si>
  <si>
    <t>B-8</t>
  </si>
  <si>
    <t>BR</t>
  </si>
  <si>
    <t>B-V</t>
  </si>
  <si>
    <t>B-V47B</t>
  </si>
  <si>
    <t>C-2</t>
  </si>
  <si>
    <t>C-3</t>
  </si>
  <si>
    <t>C-4</t>
  </si>
  <si>
    <t>C-4WR</t>
  </si>
  <si>
    <t>C-5</t>
  </si>
  <si>
    <t>C-5WR</t>
  </si>
  <si>
    <t>C-6</t>
  </si>
  <si>
    <t>C-6WR</t>
  </si>
  <si>
    <t>CDM</t>
  </si>
  <si>
    <t>C-SUD</t>
  </si>
  <si>
    <t>C-SUDCW</t>
  </si>
  <si>
    <t>C-V</t>
  </si>
  <si>
    <t>C-V47BF</t>
  </si>
  <si>
    <t>C-V47BS</t>
  </si>
  <si>
    <t>CV-HPC-D</t>
  </si>
  <si>
    <t>CV-HPC-S</t>
  </si>
  <si>
    <t>CV-SUD</t>
  </si>
  <si>
    <t>D-57</t>
  </si>
  <si>
    <t>D-57-6</t>
  </si>
  <si>
    <t>FM-Non Cr. Fl.</t>
  </si>
  <si>
    <t>FM-Cr. Fl.</t>
  </si>
  <si>
    <t>GR</t>
  </si>
  <si>
    <t>HPC-D</t>
  </si>
  <si>
    <t>HPC-O</t>
  </si>
  <si>
    <t>HPC-S</t>
  </si>
  <si>
    <t>MCM</t>
  </si>
  <si>
    <t>M-3</t>
  </si>
  <si>
    <t>M-4</t>
  </si>
  <si>
    <t>M-5</t>
  </si>
  <si>
    <t>M-V</t>
  </si>
  <si>
    <t>M-V47B</t>
  </si>
  <si>
    <t>O-4WR</t>
  </si>
  <si>
    <t>QMPEM</t>
  </si>
  <si>
    <t>SCC</t>
  </si>
  <si>
    <t>TBR</t>
  </si>
  <si>
    <t>X-2</t>
  </si>
  <si>
    <t>X-3</t>
  </si>
  <si>
    <t>X-4</t>
  </si>
  <si>
    <t>Yield 2</t>
  </si>
  <si>
    <t>Yield 3</t>
  </si>
  <si>
    <t>Yield 4</t>
  </si>
  <si>
    <t>Yield 5</t>
  </si>
  <si>
    <t>Yield 6</t>
  </si>
  <si>
    <t>Yield 7</t>
  </si>
  <si>
    <t>Yield 8</t>
  </si>
  <si>
    <t>Yield 9</t>
  </si>
  <si>
    <t>Yield 10</t>
  </si>
  <si>
    <t>Yield 11</t>
  </si>
  <si>
    <t>Yield 12</t>
  </si>
  <si>
    <t>Yield 13</t>
  </si>
  <si>
    <t>Yield 14</t>
  </si>
  <si>
    <t>Plant Report Quantities (CY)</t>
  </si>
  <si>
    <t>ADMIX-AIR</t>
  </si>
  <si>
    <t>ADMIX-Water Reducer</t>
  </si>
  <si>
    <t>ADMIX-Mid-Range</t>
  </si>
  <si>
    <t>CO2 ADMIX</t>
  </si>
  <si>
    <t xml:space="preserve">Brand/Source </t>
  </si>
  <si>
    <t>Lot #</t>
  </si>
  <si>
    <t>Delivered (lbs)</t>
  </si>
  <si>
    <t>Used(lbs)</t>
  </si>
  <si>
    <t>ADMIX-Retarder</t>
  </si>
  <si>
    <t>Counties</t>
  </si>
  <si>
    <t>01</t>
  </si>
  <si>
    <t>Adair</t>
  </si>
  <si>
    <t>02</t>
  </si>
  <si>
    <t>Adams</t>
  </si>
  <si>
    <t>03</t>
  </si>
  <si>
    <t>Allamakee</t>
  </si>
  <si>
    <t>04</t>
  </si>
  <si>
    <t>Appanoose</t>
  </si>
  <si>
    <t>05</t>
  </si>
  <si>
    <t>Audubon</t>
  </si>
  <si>
    <t>06</t>
  </si>
  <si>
    <t>Benton</t>
  </si>
  <si>
    <t>07</t>
  </si>
  <si>
    <t>Black Hawk</t>
  </si>
  <si>
    <t>08</t>
  </si>
  <si>
    <t>Boone</t>
  </si>
  <si>
    <t>09</t>
  </si>
  <si>
    <t>Bremer</t>
  </si>
  <si>
    <t>10</t>
  </si>
  <si>
    <t>Buchanan</t>
  </si>
  <si>
    <t>11</t>
  </si>
  <si>
    <t>Buena Vista</t>
  </si>
  <si>
    <t>12</t>
  </si>
  <si>
    <t>Butler</t>
  </si>
  <si>
    <t>13</t>
  </si>
  <si>
    <t>Calhoun</t>
  </si>
  <si>
    <t>14</t>
  </si>
  <si>
    <t>Carroll</t>
  </si>
  <si>
    <t>15</t>
  </si>
  <si>
    <t>Cass</t>
  </si>
  <si>
    <t>16</t>
  </si>
  <si>
    <t>Cedar</t>
  </si>
  <si>
    <t>17</t>
  </si>
  <si>
    <t>Cerro Gordo</t>
  </si>
  <si>
    <t>18</t>
  </si>
  <si>
    <t>Cherokee</t>
  </si>
  <si>
    <t>19</t>
  </si>
  <si>
    <t>Chickasaw</t>
  </si>
  <si>
    <t>20</t>
  </si>
  <si>
    <t>Clarke</t>
  </si>
  <si>
    <t>21</t>
  </si>
  <si>
    <t>Clay</t>
  </si>
  <si>
    <t>22</t>
  </si>
  <si>
    <t>Clayton</t>
  </si>
  <si>
    <t>23</t>
  </si>
  <si>
    <t>Clinton</t>
  </si>
  <si>
    <t>24</t>
  </si>
  <si>
    <t>Crawford</t>
  </si>
  <si>
    <t>25</t>
  </si>
  <si>
    <t>Dallas</t>
  </si>
  <si>
    <t>26</t>
  </si>
  <si>
    <t>Davis</t>
  </si>
  <si>
    <t>27</t>
  </si>
  <si>
    <t>Decatur</t>
  </si>
  <si>
    <t>28</t>
  </si>
  <si>
    <t>Delaware</t>
  </si>
  <si>
    <t>29</t>
  </si>
  <si>
    <t>Des Moines</t>
  </si>
  <si>
    <t>30</t>
  </si>
  <si>
    <t>Dickinson</t>
  </si>
  <si>
    <t>31</t>
  </si>
  <si>
    <t>Dubuque</t>
  </si>
  <si>
    <t>32</t>
  </si>
  <si>
    <t>Emmet</t>
  </si>
  <si>
    <t>33</t>
  </si>
  <si>
    <t>Fayette</t>
  </si>
  <si>
    <t>34</t>
  </si>
  <si>
    <t>Floyd</t>
  </si>
  <si>
    <t>35</t>
  </si>
  <si>
    <t>Franklin</t>
  </si>
  <si>
    <t>36</t>
  </si>
  <si>
    <t>Fremont</t>
  </si>
  <si>
    <t>37</t>
  </si>
  <si>
    <t>Greene</t>
  </si>
  <si>
    <t>38</t>
  </si>
  <si>
    <t>Grundy</t>
  </si>
  <si>
    <t>39</t>
  </si>
  <si>
    <t>Guthrie</t>
  </si>
  <si>
    <t>40</t>
  </si>
  <si>
    <t>Hamilton</t>
  </si>
  <si>
    <t>41</t>
  </si>
  <si>
    <t>Hancock</t>
  </si>
  <si>
    <t>42</t>
  </si>
  <si>
    <t>Hardin</t>
  </si>
  <si>
    <t>43</t>
  </si>
  <si>
    <t>Harrison</t>
  </si>
  <si>
    <t>44</t>
  </si>
  <si>
    <t>Henry</t>
  </si>
  <si>
    <t>45</t>
  </si>
  <si>
    <t>Howard</t>
  </si>
  <si>
    <t>46</t>
  </si>
  <si>
    <t>Humboldt</t>
  </si>
  <si>
    <t>47</t>
  </si>
  <si>
    <t>Ida</t>
  </si>
  <si>
    <t>48</t>
  </si>
  <si>
    <t>Iowa</t>
  </si>
  <si>
    <t>49</t>
  </si>
  <si>
    <t>Jackson</t>
  </si>
  <si>
    <t>50</t>
  </si>
  <si>
    <t>Jasper</t>
  </si>
  <si>
    <t>51</t>
  </si>
  <si>
    <t>Jefferson</t>
  </si>
  <si>
    <t>52</t>
  </si>
  <si>
    <t>Johnson</t>
  </si>
  <si>
    <t>53</t>
  </si>
  <si>
    <t>Jones</t>
  </si>
  <si>
    <t>54</t>
  </si>
  <si>
    <t>Keokuk</t>
  </si>
  <si>
    <t>55</t>
  </si>
  <si>
    <t>Kossuth</t>
  </si>
  <si>
    <t>56</t>
  </si>
  <si>
    <t>Lee</t>
  </si>
  <si>
    <t>57</t>
  </si>
  <si>
    <t>Linn</t>
  </si>
  <si>
    <t>58</t>
  </si>
  <si>
    <t>Louisa</t>
  </si>
  <si>
    <t>59</t>
  </si>
  <si>
    <t>Lucas</t>
  </si>
  <si>
    <t>60</t>
  </si>
  <si>
    <t>Lyon</t>
  </si>
  <si>
    <t>61</t>
  </si>
  <si>
    <t>Madison</t>
  </si>
  <si>
    <t>62</t>
  </si>
  <si>
    <t>Mahaska</t>
  </si>
  <si>
    <t>63</t>
  </si>
  <si>
    <t>Marion</t>
  </si>
  <si>
    <t>64</t>
  </si>
  <si>
    <t>Marshall</t>
  </si>
  <si>
    <t>65</t>
  </si>
  <si>
    <t>Mills</t>
  </si>
  <si>
    <t>66</t>
  </si>
  <si>
    <t>Mitchell</t>
  </si>
  <si>
    <t>67</t>
  </si>
  <si>
    <t>Monona</t>
  </si>
  <si>
    <t>68</t>
  </si>
  <si>
    <t>Monroe</t>
  </si>
  <si>
    <t>69</t>
  </si>
  <si>
    <t>Montgomery</t>
  </si>
  <si>
    <t>70</t>
  </si>
  <si>
    <t>Muscatine</t>
  </si>
  <si>
    <t>71</t>
  </si>
  <si>
    <t>O'Brien</t>
  </si>
  <si>
    <t>72</t>
  </si>
  <si>
    <t>Osceola</t>
  </si>
  <si>
    <t>73</t>
  </si>
  <si>
    <t>Page</t>
  </si>
  <si>
    <t>74</t>
  </si>
  <si>
    <t>Palo Alto</t>
  </si>
  <si>
    <t>75</t>
  </si>
  <si>
    <t>Plymouth</t>
  </si>
  <si>
    <t>76</t>
  </si>
  <si>
    <t>Pocahontas</t>
  </si>
  <si>
    <t>77</t>
  </si>
  <si>
    <t>Polk</t>
  </si>
  <si>
    <t>78</t>
  </si>
  <si>
    <t>Pottawattamie</t>
  </si>
  <si>
    <t>79</t>
  </si>
  <si>
    <t>Poweshiek</t>
  </si>
  <si>
    <t>80</t>
  </si>
  <si>
    <t>Ringgold</t>
  </si>
  <si>
    <t>81</t>
  </si>
  <si>
    <t>Sac</t>
  </si>
  <si>
    <t>82</t>
  </si>
  <si>
    <t>Scott</t>
  </si>
  <si>
    <t>83</t>
  </si>
  <si>
    <t>Shelby</t>
  </si>
  <si>
    <t>84</t>
  </si>
  <si>
    <t>Sioux</t>
  </si>
  <si>
    <t>85</t>
  </si>
  <si>
    <t>Story</t>
  </si>
  <si>
    <t>86</t>
  </si>
  <si>
    <t>Tama</t>
  </si>
  <si>
    <t>87</t>
  </si>
  <si>
    <t>Taylor</t>
  </si>
  <si>
    <t>88</t>
  </si>
  <si>
    <t>Union</t>
  </si>
  <si>
    <t>89</t>
  </si>
  <si>
    <t>Van Buren</t>
  </si>
  <si>
    <t>90</t>
  </si>
  <si>
    <t>Wapello</t>
  </si>
  <si>
    <t>91</t>
  </si>
  <si>
    <t>Warren</t>
  </si>
  <si>
    <t>92</t>
  </si>
  <si>
    <t>Washington</t>
  </si>
  <si>
    <t>93</t>
  </si>
  <si>
    <t>Wayne</t>
  </si>
  <si>
    <t>94</t>
  </si>
  <si>
    <t>Webster</t>
  </si>
  <si>
    <t>95</t>
  </si>
  <si>
    <t>Winnebago</t>
  </si>
  <si>
    <t>96</t>
  </si>
  <si>
    <t>Winneshiek</t>
  </si>
  <si>
    <t>97</t>
  </si>
  <si>
    <t>Woodbury</t>
  </si>
  <si>
    <t>98</t>
  </si>
  <si>
    <t>Worth</t>
  </si>
  <si>
    <t>99</t>
  </si>
  <si>
    <t>Wright</t>
  </si>
  <si>
    <t>CarbonCure</t>
  </si>
  <si>
    <t>CarbonCure Tech.</t>
  </si>
  <si>
    <t>CarbonJect</t>
  </si>
  <si>
    <t>CRH</t>
  </si>
  <si>
    <t>Retarder</t>
  </si>
  <si>
    <t>Daratard 17</t>
  </si>
  <si>
    <t>GCP</t>
  </si>
  <si>
    <t>Eucon DS</t>
  </si>
  <si>
    <t>Euclid</t>
  </si>
  <si>
    <t>Eucon Retarder 100</t>
  </si>
  <si>
    <t>Eucon SE</t>
  </si>
  <si>
    <t>Eucon Stasis</t>
  </si>
  <si>
    <t>Eucon WR-91</t>
  </si>
  <si>
    <t>LC-400P</t>
  </si>
  <si>
    <t>RussTech</t>
  </si>
  <si>
    <t>LC-400R</t>
  </si>
  <si>
    <t>Mapeplast 400 NC</t>
  </si>
  <si>
    <t>Mapei</t>
  </si>
  <si>
    <t>Mapeplast N</t>
  </si>
  <si>
    <t>Mapetard Plus</t>
  </si>
  <si>
    <t>Mapetard R</t>
  </si>
  <si>
    <t>MasterPozzolith 200</t>
  </si>
  <si>
    <t>Master Builders US</t>
  </si>
  <si>
    <t>MasterPozzolith 322</t>
  </si>
  <si>
    <t>MasterPozzolith 700</t>
  </si>
  <si>
    <t>MasterPozzolith 80</t>
  </si>
  <si>
    <t>MasterSet Delvo</t>
  </si>
  <si>
    <t>MasterSet Delvo ESC</t>
  </si>
  <si>
    <t>MasterSet R 100</t>
  </si>
  <si>
    <t>MasterSet R 300</t>
  </si>
  <si>
    <t>BASF</t>
  </si>
  <si>
    <t>Mini Delayed Set</t>
  </si>
  <si>
    <t>Fritz-Pak</t>
  </si>
  <si>
    <t>OptiFlo 500</t>
  </si>
  <si>
    <t>Premiere Admix</t>
  </si>
  <si>
    <t>Polychem Renu</t>
  </si>
  <si>
    <t>ProLong L</t>
  </si>
  <si>
    <t>RENU</t>
  </si>
  <si>
    <t>RECOVER</t>
  </si>
  <si>
    <t>Sika Plastiment</t>
  </si>
  <si>
    <t>Sika</t>
  </si>
  <si>
    <t>Sika Plastiment XR</t>
  </si>
  <si>
    <t>Sika Plastocrete 10N</t>
  </si>
  <si>
    <t>Sika Plastocrete 161</t>
  </si>
  <si>
    <t>Sika Plastocrete-250</t>
  </si>
  <si>
    <t>SikaTard 440</t>
  </si>
  <si>
    <t>Standard Delayed Set</t>
  </si>
  <si>
    <t>V-Mar VSC 500</t>
  </si>
  <si>
    <t>Zyla 640</t>
  </si>
  <si>
    <t>Zyla R</t>
  </si>
  <si>
    <t>Mid Range Water Reducers</t>
  </si>
  <si>
    <t>ADVA 140M</t>
  </si>
  <si>
    <t>ADVA Cast 575</t>
  </si>
  <si>
    <t>ADVA Cast 600</t>
  </si>
  <si>
    <t>Chryso Fluid Optima 256</t>
  </si>
  <si>
    <t>CHRYSO</t>
  </si>
  <si>
    <t>Dynamon SX</t>
  </si>
  <si>
    <t>Eucon MR</t>
  </si>
  <si>
    <t>Eucon MRX</t>
  </si>
  <si>
    <t>Eucon X-15</t>
  </si>
  <si>
    <t>FinishEase-NC</t>
  </si>
  <si>
    <t>MIRA 110</t>
  </si>
  <si>
    <t>MIRA 62</t>
  </si>
  <si>
    <t>MIRA 95</t>
  </si>
  <si>
    <t>Mapeplast KB 1200</t>
  </si>
  <si>
    <t>Mapeplast MR 107</t>
  </si>
  <si>
    <t>MasterGlenium 3030</t>
  </si>
  <si>
    <t>Master Builders</t>
  </si>
  <si>
    <t>MasterGlenium 7500</t>
  </si>
  <si>
    <t>MasterPolyheed 1020</t>
  </si>
  <si>
    <t>MasterPolyheed 1025</t>
  </si>
  <si>
    <t>MasterPolyheed 1720</t>
  </si>
  <si>
    <t>MasterPolyheed 1725</t>
  </si>
  <si>
    <t>MasterPolyheed 900</t>
  </si>
  <si>
    <t>MasterPolyheed 997</t>
  </si>
  <si>
    <t>OptiFlo MR</t>
  </si>
  <si>
    <t>OptiFlo 700</t>
  </si>
  <si>
    <t>Plastol 6420</t>
  </si>
  <si>
    <t>Polychem 3000</t>
  </si>
  <si>
    <t>Sika ViscoFlow 2020</t>
  </si>
  <si>
    <t>Sika ViscoCrete 1000</t>
  </si>
  <si>
    <t>Sikament AFM</t>
  </si>
  <si>
    <t>Sikament-475</t>
  </si>
  <si>
    <t>Sikaplast 200</t>
  </si>
  <si>
    <t>Sikaplast 300GP</t>
  </si>
  <si>
    <t>Normal Water Reducer</t>
  </si>
  <si>
    <t>Accelguard G3</t>
  </si>
  <si>
    <t>Clarena MC 2000</t>
  </si>
  <si>
    <t>Concera SA8080</t>
  </si>
  <si>
    <t>DNL 485</t>
  </si>
  <si>
    <t>DarCole Products, Inc</t>
  </si>
  <si>
    <t>DNL 785</t>
  </si>
  <si>
    <t>Dynamon 850</t>
  </si>
  <si>
    <t>Dynamon NRG 1092</t>
  </si>
  <si>
    <t>Dynamon NRG 546</t>
  </si>
  <si>
    <t>Eucon WR</t>
  </si>
  <si>
    <t>Eucon WR-75</t>
  </si>
  <si>
    <t>Extendflo X90</t>
  </si>
  <si>
    <t>Mapefluid N200</t>
  </si>
  <si>
    <t>Mapeplast Paver Plus</t>
  </si>
  <si>
    <t>Master X-Seed 66</t>
  </si>
  <si>
    <t>21st Century</t>
  </si>
  <si>
    <t>MasterGlenium 1466</t>
  </si>
  <si>
    <t>MasterGlenium 7920</t>
  </si>
  <si>
    <t>Melchem 38</t>
  </si>
  <si>
    <t>OpiFlo MR</t>
  </si>
  <si>
    <t>Plastol 6425</t>
  </si>
  <si>
    <t>Sika ViscoFlow-2020</t>
  </si>
  <si>
    <t>Sika Viscocrete-1100</t>
  </si>
  <si>
    <t>Sikament 686</t>
  </si>
  <si>
    <t>Superflo 2000 RM</t>
  </si>
  <si>
    <t>Superflo 2000 SCC</t>
  </si>
  <si>
    <t>Superflo 2040 RM</t>
  </si>
  <si>
    <t>WRDA 82</t>
  </si>
  <si>
    <t>ZYLA 620</t>
  </si>
  <si>
    <t>ZYLA 630</t>
  </si>
  <si>
    <t>ZYLA 640</t>
  </si>
  <si>
    <t xml:space="preserve">Air Entraining </t>
  </si>
  <si>
    <t>Air Plus</t>
  </si>
  <si>
    <t>Airalon 3000</t>
  </si>
  <si>
    <t>Airalon 7000</t>
  </si>
  <si>
    <t>Chryso Air 260</t>
  </si>
  <si>
    <t>CHRYSO Inc</t>
  </si>
  <si>
    <t>ConAir 260</t>
  </si>
  <si>
    <t>Premiere Admix.</t>
  </si>
  <si>
    <t>ConAir X</t>
  </si>
  <si>
    <t>DSA 110</t>
  </si>
  <si>
    <t>Daravair 1000</t>
  </si>
  <si>
    <t>Daravair 1400</t>
  </si>
  <si>
    <t>Daravair AT 30</t>
  </si>
  <si>
    <t>Daravair AT 60</t>
  </si>
  <si>
    <t>Daravair M</t>
  </si>
  <si>
    <t>Darex II AEA</t>
  </si>
  <si>
    <t>Eucon AEA-92</t>
  </si>
  <si>
    <t>Eucon AEA-92S</t>
  </si>
  <si>
    <t>Eucon Air MAC12</t>
  </si>
  <si>
    <t>Eucon Air MAC6</t>
  </si>
  <si>
    <t>Eucon Air Mix</t>
  </si>
  <si>
    <t>Mapeair SA</t>
  </si>
  <si>
    <t>Mapeair SA-50</t>
  </si>
  <si>
    <t>Mapeair VR</t>
  </si>
  <si>
    <t>MasterAir AE 200</t>
  </si>
  <si>
    <t>MasterAir AE 400</t>
  </si>
  <si>
    <t>MasterAir AE 90</t>
  </si>
  <si>
    <t>MasterAir VR 10</t>
  </si>
  <si>
    <t>Miracon 2315</t>
  </si>
  <si>
    <t>Miracon Tech.</t>
  </si>
  <si>
    <t>RAE-260</t>
  </si>
  <si>
    <t>RussTech, Inc.</t>
  </si>
  <si>
    <t>RSA-10</t>
  </si>
  <si>
    <t>Sika AEA-14</t>
  </si>
  <si>
    <t>Sika AER-C</t>
  </si>
  <si>
    <t>Sika Air</t>
  </si>
  <si>
    <t>Sika Air-260</t>
  </si>
  <si>
    <t>Sika Air-360</t>
  </si>
  <si>
    <t>SikaControl AIR-160</t>
  </si>
  <si>
    <t>Stable Air</t>
  </si>
  <si>
    <t>CCT</t>
  </si>
  <si>
    <t>Super Air Plus</t>
  </si>
  <si>
    <t>Terapave AEA</t>
  </si>
  <si>
    <t>Slag</t>
  </si>
  <si>
    <t>SL00A</t>
  </si>
  <si>
    <t>Skyway Cement</t>
  </si>
  <si>
    <t>SL02A</t>
  </si>
  <si>
    <t>NewCem</t>
  </si>
  <si>
    <t>SL05A</t>
  </si>
  <si>
    <t>Carbon Smart Grade 100</t>
  </si>
  <si>
    <t>FA001C</t>
  </si>
  <si>
    <t>Columbia Generating Station #1, #2 or Comb</t>
  </si>
  <si>
    <t>C</t>
  </si>
  <si>
    <t>FA003F</t>
  </si>
  <si>
    <t>Coal Creek Micron 3</t>
  </si>
  <si>
    <t>F</t>
  </si>
  <si>
    <t>Coal Creek Power Plant</t>
  </si>
  <si>
    <t>CF</t>
  </si>
  <si>
    <t>FA004C</t>
  </si>
  <si>
    <t>Council Bluffs Unit #3</t>
  </si>
  <si>
    <t>FA005C</t>
  </si>
  <si>
    <t xml:space="preserve">Iatan Generating Station, Unit #2 </t>
  </si>
  <si>
    <t>FA007C</t>
  </si>
  <si>
    <t>Iatan Generating Station, Unit #1</t>
  </si>
  <si>
    <t>FA009C</t>
  </si>
  <si>
    <t>Louisa Generating Station</t>
  </si>
  <si>
    <t>FA010C</t>
  </si>
  <si>
    <t>Muscatine Power &amp; Water</t>
  </si>
  <si>
    <t>FA011C</t>
  </si>
  <si>
    <t>Nebraska City Station</t>
  </si>
  <si>
    <t>FA012C</t>
  </si>
  <si>
    <t>North Omaha Generating Station</t>
  </si>
  <si>
    <t>FA013C</t>
  </si>
  <si>
    <t>Ottumwa Generating Station</t>
  </si>
  <si>
    <t>FA015C</t>
  </si>
  <si>
    <t>Port Neal Power Plant #3, #4 or Combined</t>
  </si>
  <si>
    <t>FA017F</t>
  </si>
  <si>
    <t>Joliet Generating Station</t>
  </si>
  <si>
    <t>FA018C</t>
  </si>
  <si>
    <t>M.L. Kapp Generating Station</t>
  </si>
  <si>
    <t>FA020C</t>
  </si>
  <si>
    <t>Edgewater Unit #5 Generating Station</t>
  </si>
  <si>
    <t>FA022C</t>
  </si>
  <si>
    <t>Labadie Power Plant Labadie</t>
  </si>
  <si>
    <t>FA025C</t>
  </si>
  <si>
    <t>Thomas Hill Energy Center</t>
  </si>
  <si>
    <t>FA026C</t>
  </si>
  <si>
    <t>Weston Generating Station</t>
  </si>
  <si>
    <t>FA028C</t>
  </si>
  <si>
    <t>Gerald Gentleman Station, Unit #1</t>
  </si>
  <si>
    <t>FA032C</t>
  </si>
  <si>
    <t>J.P. Madgett Station, Dairyland, Poz AC</t>
  </si>
  <si>
    <t>FA033C</t>
  </si>
  <si>
    <t>Northeastern Generating Station</t>
  </si>
  <si>
    <t>FA034C</t>
  </si>
  <si>
    <t>Genoa Power Station #3, Dairyland</t>
  </si>
  <si>
    <t>FA035C</t>
  </si>
  <si>
    <t>La Cygne Station Power Plant, Unit #2</t>
  </si>
  <si>
    <t>FA036C</t>
  </si>
  <si>
    <t>Montrose Station Power Plant, Unit #3</t>
  </si>
  <si>
    <t>FA037C</t>
  </si>
  <si>
    <t>Elm Road Generating Station Combined</t>
  </si>
  <si>
    <t>FA038F</t>
  </si>
  <si>
    <t>Petersburg Generating Station, Unit #3</t>
  </si>
  <si>
    <t>FA039C</t>
  </si>
  <si>
    <t>Clay Boswell Generating Station, Unit #3</t>
  </si>
  <si>
    <t>FA041C</t>
  </si>
  <si>
    <t>Prairie Creek Generating Station, Unit #3</t>
  </si>
  <si>
    <t>FA042C</t>
  </si>
  <si>
    <t>Muskogee Generating Station</t>
  </si>
  <si>
    <t>FA043F</t>
  </si>
  <si>
    <t>Durapoz F</t>
  </si>
  <si>
    <t>FA044C</t>
  </si>
  <si>
    <t>Dynegy Newton Power Station</t>
  </si>
  <si>
    <t>FA045C</t>
  </si>
  <si>
    <t>Oak Creek Power Station</t>
  </si>
  <si>
    <t>FA046F</t>
  </si>
  <si>
    <t>Praire State Generating Station</t>
  </si>
  <si>
    <t>FA050C</t>
  </si>
  <si>
    <t>Duck Creek Power Station</t>
  </si>
  <si>
    <t>FA051C</t>
  </si>
  <si>
    <t>North Shore Station</t>
  </si>
  <si>
    <t>FA052C</t>
  </si>
  <si>
    <t>Whelan Hastings Generation Plant, Unit 2</t>
  </si>
  <si>
    <t>FA053C</t>
  </si>
  <si>
    <t>Leland Olds Station, Unit 1</t>
  </si>
  <si>
    <t>FA054F</t>
  </si>
  <si>
    <t>P2P PSGC/Louisa Blend</t>
  </si>
  <si>
    <t>FA055F</t>
  </si>
  <si>
    <t>CarbonSense CWLP F Ash</t>
  </si>
  <si>
    <t>FA056C</t>
  </si>
  <si>
    <t xml:space="preserve">Jeffery Energy Center </t>
  </si>
  <si>
    <t>FA057C</t>
  </si>
  <si>
    <t>Platte Generating Station</t>
  </si>
  <si>
    <t>FA058F</t>
  </si>
  <si>
    <t>Cumberland Power Station</t>
  </si>
  <si>
    <t>FA059C</t>
  </si>
  <si>
    <t>Limestone Plant</t>
  </si>
  <si>
    <t>FA060F</t>
  </si>
  <si>
    <t>Oak Grove Pozzolan</t>
  </si>
  <si>
    <t>FA137F</t>
  </si>
  <si>
    <t>Elm Road Generating Station Unit #1</t>
  </si>
  <si>
    <t>FA223C</t>
  </si>
  <si>
    <t>CarbonSense C Ash</t>
  </si>
  <si>
    <t>FA237F</t>
  </si>
  <si>
    <t>Elm Road Generating Station Unit #2</t>
  </si>
  <si>
    <t>FA249C</t>
  </si>
  <si>
    <t>Edwards Power Station, Unit#2</t>
  </si>
  <si>
    <t>FA323F</t>
  </si>
  <si>
    <t>CarbonSense F Ash</t>
  </si>
  <si>
    <t>FA349C</t>
  </si>
  <si>
    <t>Edwards Power Station, Unit#3</t>
  </si>
  <si>
    <t>HPC-S or D</t>
  </si>
  <si>
    <t>PC0003</t>
  </si>
  <si>
    <t>Ash Grove - Louisville</t>
  </si>
  <si>
    <t>III</t>
  </si>
  <si>
    <t>I</t>
  </si>
  <si>
    <t>Minimum 30% Slag Required, 35% Maximum</t>
  </si>
  <si>
    <t>Cement Type I Can't Be Used With This Mix.</t>
  </si>
  <si>
    <t>PC0008</t>
  </si>
  <si>
    <t>IP(25)</t>
  </si>
  <si>
    <t>IP, IS, IT</t>
  </si>
  <si>
    <t>I/II</t>
  </si>
  <si>
    <t>Minimum 25% Slag Required, 35% Maximum</t>
  </si>
  <si>
    <t>PC0009</t>
  </si>
  <si>
    <t>IL</t>
  </si>
  <si>
    <t>I, II, IL</t>
  </si>
  <si>
    <t>Cement Type III Can't Be Used With This Mix.</t>
  </si>
  <si>
    <t>PC0018</t>
  </si>
  <si>
    <t>IP(30)</t>
  </si>
  <si>
    <t>PC0103</t>
  </si>
  <si>
    <t>Ash Grove - Chanute</t>
  </si>
  <si>
    <t>PC0108</t>
  </si>
  <si>
    <t>PC0109</t>
  </si>
  <si>
    <t>IT(S20)(L9)</t>
  </si>
  <si>
    <t>PC0203</t>
  </si>
  <si>
    <t>Continental - Hannibal</t>
  </si>
  <si>
    <t>IT(S38)(L7)</t>
  </si>
  <si>
    <t>PC0209</t>
  </si>
  <si>
    <t>IT(P25)(L6)</t>
  </si>
  <si>
    <t>Lehigh - Mason City</t>
  </si>
  <si>
    <t>PC0403</t>
  </si>
  <si>
    <t>PC0409</t>
  </si>
  <si>
    <t>PC0509</t>
  </si>
  <si>
    <t>Continental - Davenport</t>
  </si>
  <si>
    <t>PC0703</t>
  </si>
  <si>
    <t>Central Plains - Sugar Creek</t>
  </si>
  <si>
    <t>PC0706</t>
  </si>
  <si>
    <t>PC0709</t>
  </si>
  <si>
    <t>PC0802</t>
  </si>
  <si>
    <t>Monarch - Humboldt</t>
  </si>
  <si>
    <t>PC0803</t>
  </si>
  <si>
    <t>PC0809</t>
  </si>
  <si>
    <t>PC1002</t>
  </si>
  <si>
    <t>GCC - Rapid City</t>
  </si>
  <si>
    <t>PC1003</t>
  </si>
  <si>
    <t>PC1008</t>
  </si>
  <si>
    <t>PC1009</t>
  </si>
  <si>
    <t>PC1309</t>
  </si>
  <si>
    <t>Holcim- Joppa</t>
  </si>
  <si>
    <t>PC1401</t>
  </si>
  <si>
    <t>Buzzi - Pryor</t>
  </si>
  <si>
    <t>PC1409</t>
  </si>
  <si>
    <t>PC1502</t>
  </si>
  <si>
    <t>Buzzi - Cape Girardeau</t>
  </si>
  <si>
    <t>PC1509</t>
  </si>
  <si>
    <t>PC1702</t>
  </si>
  <si>
    <t>St Marys - Ontario</t>
  </si>
  <si>
    <t>II</t>
  </si>
  <si>
    <t>PC1809</t>
  </si>
  <si>
    <t>Holcim- Alpena</t>
  </si>
  <si>
    <t>PC1909</t>
  </si>
  <si>
    <t>Holcim- Ada</t>
  </si>
  <si>
    <t>PC2008</t>
  </si>
  <si>
    <t>Holcim - Florence</t>
  </si>
  <si>
    <t>PC2806</t>
  </si>
  <si>
    <t xml:space="preserve">Central Plains - EaglePave </t>
  </si>
  <si>
    <t>PC2902</t>
  </si>
  <si>
    <t>GCC - Pueblo</t>
  </si>
  <si>
    <t>PC2909</t>
  </si>
  <si>
    <t>PC3002</t>
  </si>
  <si>
    <t>Buzzi - Festus</t>
  </si>
  <si>
    <t>PC3009</t>
  </si>
  <si>
    <t>PC3206</t>
  </si>
  <si>
    <t>Holcim - ST. Gen</t>
  </si>
  <si>
    <t>PC3209</t>
  </si>
  <si>
    <t>PC3302</t>
  </si>
  <si>
    <t>Illinois</t>
  </si>
  <si>
    <t>PC3402</t>
  </si>
  <si>
    <t>St Marys - Charlevoix</t>
  </si>
  <si>
    <t>PC3602</t>
  </si>
  <si>
    <t>GCC - Samalayuca</t>
  </si>
  <si>
    <t>PC3603</t>
  </si>
  <si>
    <t>PC3702</t>
  </si>
  <si>
    <t>Ozinga-Song Lam JSC</t>
  </si>
  <si>
    <t>A03502</t>
  </si>
  <si>
    <t>HARPERS FERRY</t>
  </si>
  <si>
    <t>A05506</t>
  </si>
  <si>
    <t>EXIRA</t>
  </si>
  <si>
    <t>WATERLOO SAND</t>
  </si>
  <si>
    <t>A07508</t>
  </si>
  <si>
    <t>GILBERTVILLE</t>
  </si>
  <si>
    <t>MILLER</t>
  </si>
  <si>
    <t>BROOKS</t>
  </si>
  <si>
    <t>A12502</t>
  </si>
  <si>
    <t>CLARKSVILLE</t>
  </si>
  <si>
    <t>JENSEN</t>
  </si>
  <si>
    <t>A14504</t>
  </si>
  <si>
    <t>REINHART</t>
  </si>
  <si>
    <t>A14510</t>
  </si>
  <si>
    <t>LANESBORO</t>
  </si>
  <si>
    <t>A14514</t>
  </si>
  <si>
    <t>MACKE</t>
  </si>
  <si>
    <t>A14518</t>
  </si>
  <si>
    <t>ONION GROVE</t>
  </si>
  <si>
    <t>A17514</t>
  </si>
  <si>
    <t>HOLCIM SAND</t>
  </si>
  <si>
    <t>A18506</t>
  </si>
  <si>
    <t>CHEROKEE SOUTH</t>
  </si>
  <si>
    <t>A18514</t>
  </si>
  <si>
    <t>LARRABEE-MONTGOMERY</t>
  </si>
  <si>
    <t>A18526</t>
  </si>
  <si>
    <t>CHEROKEE NORTH</t>
  </si>
  <si>
    <t>A18528</t>
  </si>
  <si>
    <t>WASHTA</t>
  </si>
  <si>
    <t>A18534</t>
  </si>
  <si>
    <t>NELSON</t>
  </si>
  <si>
    <t>A19522</t>
  </si>
  <si>
    <t>BUCKY'S</t>
  </si>
  <si>
    <t>A21506</t>
  </si>
  <si>
    <t>EVERLY</t>
  </si>
  <si>
    <t>A21516</t>
  </si>
  <si>
    <t>SPENCER #1</t>
  </si>
  <si>
    <t>MOYNA</t>
  </si>
  <si>
    <t>A23504</t>
  </si>
  <si>
    <t>BEHR</t>
  </si>
  <si>
    <t>SHAFFTON</t>
  </si>
  <si>
    <t>A24512</t>
  </si>
  <si>
    <t>DUNLAP</t>
  </si>
  <si>
    <t>A25510</t>
  </si>
  <si>
    <t>PERRY</t>
  </si>
  <si>
    <t>A25514</t>
  </si>
  <si>
    <t>BOONEVILLE</t>
  </si>
  <si>
    <t>A25516</t>
  </si>
  <si>
    <t>VAN METER SOUTH</t>
  </si>
  <si>
    <t>A25518</t>
  </si>
  <si>
    <t>RACCOON RIVER SAND</t>
  </si>
  <si>
    <t>A25520</t>
  </si>
  <si>
    <t>A25522</t>
  </si>
  <si>
    <t>BOONEVILLE WEST</t>
  </si>
  <si>
    <t>LOGAN</t>
  </si>
  <si>
    <t>MANCHESTER</t>
  </si>
  <si>
    <t>A29502</t>
  </si>
  <si>
    <t>SPRING GROVE</t>
  </si>
  <si>
    <t>A30508</t>
  </si>
  <si>
    <t>FOSTORIA/LOST</t>
  </si>
  <si>
    <t>A30510</t>
  </si>
  <si>
    <t>WEDEKING</t>
  </si>
  <si>
    <t>A30520</t>
  </si>
  <si>
    <t>MILFORD/DERNER</t>
  </si>
  <si>
    <t>FILLMORE</t>
  </si>
  <si>
    <t>A32502</t>
  </si>
  <si>
    <t>ESTHERVILLE</t>
  </si>
  <si>
    <t>A32530</t>
  </si>
  <si>
    <t>ESTHERVILLE/WHITE</t>
  </si>
  <si>
    <t>A32538</t>
  </si>
  <si>
    <t>A32548</t>
  </si>
  <si>
    <t>LILLAND</t>
  </si>
  <si>
    <t>PAPE</t>
  </si>
  <si>
    <t>A34502</t>
  </si>
  <si>
    <t>ROCKFORD</t>
  </si>
  <si>
    <t>A34516</t>
  </si>
  <si>
    <t>CEDAR ACRE RESORT</t>
  </si>
  <si>
    <t>A34520</t>
  </si>
  <si>
    <t>FOOTHILL</t>
  </si>
  <si>
    <t>A35502</t>
  </si>
  <si>
    <t>GENEVA</t>
  </si>
  <si>
    <t>A35522</t>
  </si>
  <si>
    <t>MCDOWELL SAND</t>
  </si>
  <si>
    <t>A37504</t>
  </si>
  <si>
    <t>JEFFERSON</t>
  </si>
  <si>
    <t>WRIGHT</t>
  </si>
  <si>
    <t>A37520</t>
  </si>
  <si>
    <t>GREEN COUNTY MATERIALS</t>
  </si>
  <si>
    <t>A42532</t>
  </si>
  <si>
    <t>H &amp; M FARMS</t>
  </si>
  <si>
    <t>A43512</t>
  </si>
  <si>
    <t>WOODBINE-MCCANN</t>
  </si>
  <si>
    <t>A45504</t>
  </si>
  <si>
    <t>ECKERMAN</t>
  </si>
  <si>
    <t>A45508</t>
  </si>
  <si>
    <t>SOVEREIGN</t>
  </si>
  <si>
    <t>ELMA</t>
  </si>
  <si>
    <t>A46518</t>
  </si>
  <si>
    <t>PEDERSEN</t>
  </si>
  <si>
    <t>A49506</t>
  </si>
  <si>
    <t>BELLEVUE</t>
  </si>
  <si>
    <t>A49516</t>
  </si>
  <si>
    <t>TURNER</t>
  </si>
  <si>
    <t>A49524</t>
  </si>
  <si>
    <t>GRIEBEL</t>
  </si>
  <si>
    <t>A49526</t>
  </si>
  <si>
    <t>BELLEVUE FARM</t>
  </si>
  <si>
    <t>A49530</t>
  </si>
  <si>
    <t>PETERSON</t>
  </si>
  <si>
    <t>IRON HILL</t>
  </si>
  <si>
    <t>WEBER</t>
  </si>
  <si>
    <t>ANAMOSA</t>
  </si>
  <si>
    <t>CEDAR RAPIDS</t>
  </si>
  <si>
    <t>A57528</t>
  </si>
  <si>
    <t>BLAIRSFERRY SAND</t>
  </si>
  <si>
    <t>A60502</t>
  </si>
  <si>
    <t>ROCK RAPIDS #1</t>
  </si>
  <si>
    <t>A63512</t>
  </si>
  <si>
    <t>NEW HARVEY</t>
  </si>
  <si>
    <t>A66516</t>
  </si>
  <si>
    <t>BOERJAN</t>
  </si>
  <si>
    <t>LESCH</t>
  </si>
  <si>
    <t>A67502</t>
  </si>
  <si>
    <t>RODNEY</t>
  </si>
  <si>
    <t>A70506</t>
  </si>
  <si>
    <t>ACME</t>
  </si>
  <si>
    <t>A72504</t>
  </si>
  <si>
    <t>OCHEYEDAN</t>
  </si>
  <si>
    <t>A72506</t>
  </si>
  <si>
    <t>ASHTON</t>
  </si>
  <si>
    <t>A72530</t>
  </si>
  <si>
    <t>BOYD</t>
  </si>
  <si>
    <t>A72534</t>
  </si>
  <si>
    <t>ASHTON-SEIVERT</t>
  </si>
  <si>
    <t>MONEY PIT #1</t>
  </si>
  <si>
    <t>A73508</t>
  </si>
  <si>
    <t>SHENANDOAH-CONNELL II</t>
  </si>
  <si>
    <t>A74502</t>
  </si>
  <si>
    <t>EMMETSBURG S&amp;G</t>
  </si>
  <si>
    <t>A75502</t>
  </si>
  <si>
    <t>AKRON</t>
  </si>
  <si>
    <t>A75503</t>
  </si>
  <si>
    <t>A77504</t>
  </si>
  <si>
    <t>DENNY-JOHNSTON</t>
  </si>
  <si>
    <t>A77522</t>
  </si>
  <si>
    <t>EDM #2-VANDALIA</t>
  </si>
  <si>
    <t>A77530</t>
  </si>
  <si>
    <t>NORTH DES MOINES WHITE</t>
  </si>
  <si>
    <t>A77534</t>
  </si>
  <si>
    <t>SAYLORVILLE SAND</t>
  </si>
  <si>
    <t>A77538</t>
  </si>
  <si>
    <t>NORTH DES MOINES HOVELAND</t>
  </si>
  <si>
    <t>A78504</t>
  </si>
  <si>
    <t>OAKLAND</t>
  </si>
  <si>
    <t>A81502</t>
  </si>
  <si>
    <t>SACTON-LAKEVIEW</t>
  </si>
  <si>
    <t>A81504</t>
  </si>
  <si>
    <t>AUBURN</t>
  </si>
  <si>
    <t>A81514</t>
  </si>
  <si>
    <t>CARNARVON S&amp;G</t>
  </si>
  <si>
    <t>A81528</t>
  </si>
  <si>
    <t>WALL LAKE</t>
  </si>
  <si>
    <t>A81542</t>
  </si>
  <si>
    <t>WALL LAKE BOYER</t>
  </si>
  <si>
    <t>A81544</t>
  </si>
  <si>
    <t>ULMER-MEISTER</t>
  </si>
  <si>
    <t>A81546</t>
  </si>
  <si>
    <t>MEISTER</t>
  </si>
  <si>
    <t>A83506</t>
  </si>
  <si>
    <t>HARLAN-REINIG</t>
  </si>
  <si>
    <t>A84502</t>
  </si>
  <si>
    <t>VANZEE</t>
  </si>
  <si>
    <t>A84506</t>
  </si>
  <si>
    <t>HUDSON-OSTERCAMP</t>
  </si>
  <si>
    <t>A84510</t>
  </si>
  <si>
    <t>HAWARDEN-NORTH</t>
  </si>
  <si>
    <t>A84528</t>
  </si>
  <si>
    <t>HIGMAN-CHATSWORTH</t>
  </si>
  <si>
    <t>A84532</t>
  </si>
  <si>
    <t>LASSON</t>
  </si>
  <si>
    <t>A84536</t>
  </si>
  <si>
    <t>VANBEEK</t>
  </si>
  <si>
    <t>A84538</t>
  </si>
  <si>
    <t>VAN'T HUL</t>
  </si>
  <si>
    <t>A85510</t>
  </si>
  <si>
    <t>AMES SOUTH</t>
  </si>
  <si>
    <t>A86502</t>
  </si>
  <si>
    <t>FLINT</t>
  </si>
  <si>
    <t>A90508</t>
  </si>
  <si>
    <t>STEVENSON</t>
  </si>
  <si>
    <t>A90510</t>
  </si>
  <si>
    <t>CHILLICOTHE</t>
  </si>
  <si>
    <t>STIKA</t>
  </si>
  <si>
    <t>GJETLEY</t>
  </si>
  <si>
    <t>A97502</t>
  </si>
  <si>
    <t>CORRECTIONVILLE-BUCK</t>
  </si>
  <si>
    <t>A97516</t>
  </si>
  <si>
    <t>ANTHON</t>
  </si>
  <si>
    <t>A97518</t>
  </si>
  <si>
    <t>SMITHLAND</t>
  </si>
  <si>
    <t>A97538</t>
  </si>
  <si>
    <t>ANTHON-WRIGHT</t>
  </si>
  <si>
    <t>A98502</t>
  </si>
  <si>
    <t>RANDALL TRANSIT MIX</t>
  </si>
  <si>
    <t>A98504</t>
  </si>
  <si>
    <t>FERTILE</t>
  </si>
  <si>
    <t>TRENHAILE</t>
  </si>
  <si>
    <t>A99502</t>
  </si>
  <si>
    <t>AIL522</t>
  </si>
  <si>
    <t>AMN522</t>
  </si>
  <si>
    <t>PRAIRIE ISLAND #3</t>
  </si>
  <si>
    <t>AMN528</t>
  </si>
  <si>
    <t>POPE</t>
  </si>
  <si>
    <t>AMN536</t>
  </si>
  <si>
    <t>ELK RIVER</t>
  </si>
  <si>
    <t>AMN544</t>
  </si>
  <si>
    <t>LAKEVILLE</t>
  </si>
  <si>
    <t>AMN550</t>
  </si>
  <si>
    <t>SACHS</t>
  </si>
  <si>
    <t>AMN558</t>
  </si>
  <si>
    <t>ST CROIX</t>
  </si>
  <si>
    <t>AMN560</t>
  </si>
  <si>
    <t>ROSEMOUNT</t>
  </si>
  <si>
    <t>AMN566</t>
  </si>
  <si>
    <t>AMN568</t>
  </si>
  <si>
    <t>EMPIRE</t>
  </si>
  <si>
    <t>AMN576</t>
  </si>
  <si>
    <t>TILSTRA</t>
  </si>
  <si>
    <t>ANE504</t>
  </si>
  <si>
    <t>WATERLOO #40</t>
  </si>
  <si>
    <t>ANE544</t>
  </si>
  <si>
    <t>VALLEY</t>
  </si>
  <si>
    <t>ANE548</t>
  </si>
  <si>
    <t>WEST CENTER SAND</t>
  </si>
  <si>
    <t>ANE560</t>
  </si>
  <si>
    <t>PLANT #47</t>
  </si>
  <si>
    <t>ANE564</t>
  </si>
  <si>
    <t>NORTH VALLEY SAND</t>
  </si>
  <si>
    <t>ANE566</t>
  </si>
  <si>
    <t>PLANT #52</t>
  </si>
  <si>
    <t>ASD526</t>
  </si>
  <si>
    <t>CORSON</t>
  </si>
  <si>
    <t>EAST SIOUX</t>
  </si>
  <si>
    <t>AWI502</t>
  </si>
  <si>
    <t>PRAIRIE DU CHIEN</t>
  </si>
  <si>
    <t>AWI504</t>
  </si>
  <si>
    <t>VOGT</t>
  </si>
  <si>
    <t>AWI514</t>
  </si>
  <si>
    <t>HAGER CITY</t>
  </si>
  <si>
    <t>AWI524</t>
  </si>
  <si>
    <t>HAEF</t>
  </si>
  <si>
    <t>AWI528</t>
  </si>
  <si>
    <t>Coarse Aggregate Source Information</t>
  </si>
  <si>
    <t>A03002</t>
  </si>
  <si>
    <t>WEXFORD</t>
  </si>
  <si>
    <t>A03004</t>
  </si>
  <si>
    <t>LANGE</t>
  </si>
  <si>
    <t>A03014</t>
  </si>
  <si>
    <t>HAMMEL-BOONIES</t>
  </si>
  <si>
    <t>A03038</t>
  </si>
  <si>
    <t>RIEHM</t>
  </si>
  <si>
    <t>A03040</t>
  </si>
  <si>
    <t>DEE</t>
  </si>
  <si>
    <t>A03046</t>
  </si>
  <si>
    <t>MOHS</t>
  </si>
  <si>
    <t>A03048</t>
  </si>
  <si>
    <t>POSTVILLE</t>
  </si>
  <si>
    <t>A03050</t>
  </si>
  <si>
    <t>GREEN</t>
  </si>
  <si>
    <t>A03066</t>
  </si>
  <si>
    <t>ELSBERN</t>
  </si>
  <si>
    <t>A04016</t>
  </si>
  <si>
    <t>WALNUT CITY</t>
  </si>
  <si>
    <t>A06006</t>
  </si>
  <si>
    <t>GARRISON B</t>
  </si>
  <si>
    <t>A06012</t>
  </si>
  <si>
    <t>JABENS</t>
  </si>
  <si>
    <t>A07004</t>
  </si>
  <si>
    <t>WATERLOO SOUTH</t>
  </si>
  <si>
    <t>A07008</t>
  </si>
  <si>
    <t>MORGAN</t>
  </si>
  <si>
    <t>A07018</t>
  </si>
  <si>
    <t>RAYMOND-PESKE</t>
  </si>
  <si>
    <t>A07020</t>
  </si>
  <si>
    <t>STEINBRON</t>
  </si>
  <si>
    <t>A09006</t>
  </si>
  <si>
    <t>TRIPOLI-PLATTE</t>
  </si>
  <si>
    <t>A10002</t>
  </si>
  <si>
    <t>WESTON-LAMONT</t>
  </si>
  <si>
    <t>A10004</t>
  </si>
  <si>
    <t>BLOOM-JESUP</t>
  </si>
  <si>
    <t>A10008</t>
  </si>
  <si>
    <t>OELWEIN</t>
  </si>
  <si>
    <t>A10010</t>
  </si>
  <si>
    <t>HAZELTON</t>
  </si>
  <si>
    <t>A10016</t>
  </si>
  <si>
    <t>OELWEIN #2</t>
  </si>
  <si>
    <t>A10022</t>
  </si>
  <si>
    <t>A10030</t>
  </si>
  <si>
    <t>SOUTH AURORA</t>
  </si>
  <si>
    <t>A16004</t>
  </si>
  <si>
    <t>LOWDEN-SCHNECKLOTH</t>
  </si>
  <si>
    <t>A16006</t>
  </si>
  <si>
    <t>STONEMILL</t>
  </si>
  <si>
    <t>A16012</t>
  </si>
  <si>
    <t>A16022</t>
  </si>
  <si>
    <t>TRICON</t>
  </si>
  <si>
    <t>A17008</t>
  </si>
  <si>
    <t>PORTLAND WEST</t>
  </si>
  <si>
    <t>A17012</t>
  </si>
  <si>
    <t>UBBEN</t>
  </si>
  <si>
    <t>A17020</t>
  </si>
  <si>
    <t>MASON CITY</t>
  </si>
  <si>
    <t>A22004</t>
  </si>
  <si>
    <t>BENTE-ELKADER-WATSON</t>
  </si>
  <si>
    <t>A22010</t>
  </si>
  <si>
    <t>OSTERDOCK</t>
  </si>
  <si>
    <t>A22012</t>
  </si>
  <si>
    <t>SCHMIDT</t>
  </si>
  <si>
    <t>A22014</t>
  </si>
  <si>
    <t>BLUME</t>
  </si>
  <si>
    <t>A22016</t>
  </si>
  <si>
    <t>GISLESON</t>
  </si>
  <si>
    <t>A22020</t>
  </si>
  <si>
    <t>MUELLER</t>
  </si>
  <si>
    <t>A22030</t>
  </si>
  <si>
    <t>EBERHARDT</t>
  </si>
  <si>
    <t>A22034</t>
  </si>
  <si>
    <t>KRUSE</t>
  </si>
  <si>
    <t>A22038</t>
  </si>
  <si>
    <t>FASSBINDER</t>
  </si>
  <si>
    <t>A22040</t>
  </si>
  <si>
    <t>HARTMAN</t>
  </si>
  <si>
    <t>A22060</t>
  </si>
  <si>
    <t>JOHNSON</t>
  </si>
  <si>
    <t>A22062</t>
  </si>
  <si>
    <t>SNY MAGILL</t>
  </si>
  <si>
    <t>A22068</t>
  </si>
  <si>
    <t>MILLVILLE</t>
  </si>
  <si>
    <t>A22070</t>
  </si>
  <si>
    <t>BERNHARD/GIARD</t>
  </si>
  <si>
    <t>A22074</t>
  </si>
  <si>
    <t>STRAWBERRY POINT</t>
  </si>
  <si>
    <t>A22084</t>
  </si>
  <si>
    <t>A22090</t>
  </si>
  <si>
    <t>FRENCHTOWN</t>
  </si>
  <si>
    <t>A23002</t>
  </si>
  <si>
    <t>ELWOOD-YEAGER</t>
  </si>
  <si>
    <t>A23004</t>
  </si>
  <si>
    <t>A23006</t>
  </si>
  <si>
    <t>LEAGACY MATERIALS</t>
  </si>
  <si>
    <t>A26004</t>
  </si>
  <si>
    <t>LEWIS</t>
  </si>
  <si>
    <t>A26006</t>
  </si>
  <si>
    <t>BROWN</t>
  </si>
  <si>
    <t>A28008</t>
  </si>
  <si>
    <t>EDGEWOOD WEST</t>
  </si>
  <si>
    <t>A28010</t>
  </si>
  <si>
    <t>TIBBOTT</t>
  </si>
  <si>
    <t>A28012</t>
  </si>
  <si>
    <t>BAUL</t>
  </si>
  <si>
    <t>A28014</t>
  </si>
  <si>
    <t>A28016</t>
  </si>
  <si>
    <t>WHITE</t>
  </si>
  <si>
    <t>A28038</t>
  </si>
  <si>
    <t>EDGEWOOD EAST</t>
  </si>
  <si>
    <t>A28040</t>
  </si>
  <si>
    <t>KRAPFL</t>
  </si>
  <si>
    <t>A28044</t>
  </si>
  <si>
    <t>DUNDEE</t>
  </si>
  <si>
    <t>A28052</t>
  </si>
  <si>
    <t>A29002</t>
  </si>
  <si>
    <t>A29008</t>
  </si>
  <si>
    <t>A31002</t>
  </si>
  <si>
    <t>ROSE SPUR</t>
  </si>
  <si>
    <t>A31006</t>
  </si>
  <si>
    <t>DYERSVILLE EAST</t>
  </si>
  <si>
    <t>A31008</t>
  </si>
  <si>
    <t>KLEIN-RICHARDSVILLE</t>
  </si>
  <si>
    <t>A31010</t>
  </si>
  <si>
    <t>A31014</t>
  </si>
  <si>
    <t>KURT</t>
  </si>
  <si>
    <t>A31018</t>
  </si>
  <si>
    <t>MELOY</t>
  </si>
  <si>
    <t>A31020</t>
  </si>
  <si>
    <t>SCHLITCHE</t>
  </si>
  <si>
    <t>A31026</t>
  </si>
  <si>
    <t>ARNSDORF</t>
  </si>
  <si>
    <t>A31028</t>
  </si>
  <si>
    <t>THOLE</t>
  </si>
  <si>
    <t>A31032</t>
  </si>
  <si>
    <t>CASCADE-REITER</t>
  </si>
  <si>
    <t>A31046</t>
  </si>
  <si>
    <t>DECKER</t>
  </si>
  <si>
    <t>A31048</t>
  </si>
  <si>
    <t>MCDERMOTT</t>
  </si>
  <si>
    <t>A31050</t>
  </si>
  <si>
    <t>PLOESSEL-DYERSVILLE</t>
  </si>
  <si>
    <t>A31052</t>
  </si>
  <si>
    <t>EPWORTH-KIDDER</t>
  </si>
  <si>
    <t>A31056</t>
  </si>
  <si>
    <t>RUBIE</t>
  </si>
  <si>
    <t>A31060</t>
  </si>
  <si>
    <t>CASCADE EAST</t>
  </si>
  <si>
    <t>A31066</t>
  </si>
  <si>
    <t>A31068</t>
  </si>
  <si>
    <t>DYERSVILLE-MAIERS</t>
  </si>
  <si>
    <t>A33002</t>
  </si>
  <si>
    <t>ELDORADO-JACOBSEN</t>
  </si>
  <si>
    <t>A33024</t>
  </si>
  <si>
    <t>WAUCOMA</t>
  </si>
  <si>
    <t>A33038</t>
  </si>
  <si>
    <t>A34002</t>
  </si>
  <si>
    <t>CARVILLE-BUNN</t>
  </si>
  <si>
    <t>A34004</t>
  </si>
  <si>
    <t>MAXON</t>
  </si>
  <si>
    <t>A34008</t>
  </si>
  <si>
    <t>WARNHOLTZ</t>
  </si>
  <si>
    <t>A34010</t>
  </si>
  <si>
    <t>A34018</t>
  </si>
  <si>
    <t>JONES</t>
  </si>
  <si>
    <t>A40006</t>
  </si>
  <si>
    <t>GRANDGEORGE</t>
  </si>
  <si>
    <t>A41002</t>
  </si>
  <si>
    <t>GARNER NORTH</t>
  </si>
  <si>
    <t>A42002</t>
  </si>
  <si>
    <t>ALDEN</t>
  </si>
  <si>
    <t>A44006</t>
  </si>
  <si>
    <t>LEEPER</t>
  </si>
  <si>
    <t>A45006</t>
  </si>
  <si>
    <t>A45008</t>
  </si>
  <si>
    <t>DOTZLER</t>
  </si>
  <si>
    <t>A45010</t>
  </si>
  <si>
    <t>DALEY</t>
  </si>
  <si>
    <t>A45028</t>
  </si>
  <si>
    <t>A46004</t>
  </si>
  <si>
    <t>GRIFFITH</t>
  </si>
  <si>
    <t>A46006</t>
  </si>
  <si>
    <t>HODGES</t>
  </si>
  <si>
    <t>A46014</t>
  </si>
  <si>
    <t>A46018</t>
  </si>
  <si>
    <t>MOORE EAST</t>
  </si>
  <si>
    <t>A49002</t>
  </si>
  <si>
    <t>A49008</t>
  </si>
  <si>
    <t>A49010</t>
  </si>
  <si>
    <t>ANDREW</t>
  </si>
  <si>
    <t>A49012</t>
  </si>
  <si>
    <t>FROST</t>
  </si>
  <si>
    <t>A49020</t>
  </si>
  <si>
    <t>PRESTON</t>
  </si>
  <si>
    <t>A49021</t>
  </si>
  <si>
    <t>PRESTON R/M</t>
  </si>
  <si>
    <t>A49024</t>
  </si>
  <si>
    <t>MAQUOKETA EAST</t>
  </si>
  <si>
    <t>A49060</t>
  </si>
  <si>
    <t>ST DONATUS</t>
  </si>
  <si>
    <t>A49064</t>
  </si>
  <si>
    <t>VEACH</t>
  </si>
  <si>
    <t>A49068</t>
  </si>
  <si>
    <t>A50002</t>
  </si>
  <si>
    <t>SULLY MINE</t>
  </si>
  <si>
    <t>A51006</t>
  </si>
  <si>
    <t>A52004</t>
  </si>
  <si>
    <t>CONKLIN</t>
  </si>
  <si>
    <t>A52006</t>
  </si>
  <si>
    <t>KLEIN</t>
  </si>
  <si>
    <t>A52008</t>
  </si>
  <si>
    <t>ERNST</t>
  </si>
  <si>
    <t>A53002</t>
  </si>
  <si>
    <t>FARMERS-BEHRENDS</t>
  </si>
  <si>
    <t>A53006</t>
  </si>
  <si>
    <t>A53010</t>
  </si>
  <si>
    <t>BALLOU-OLIN</t>
  </si>
  <si>
    <t>A53016</t>
  </si>
  <si>
    <t>STONE CITY</t>
  </si>
  <si>
    <t>A53018</t>
  </si>
  <si>
    <t>FINN</t>
  </si>
  <si>
    <t>A53024</t>
  </si>
  <si>
    <t>SULLIVAN</t>
  </si>
  <si>
    <t>A53026</t>
  </si>
  <si>
    <t>A54002</t>
  </si>
  <si>
    <t>KESWICK</t>
  </si>
  <si>
    <t>A54004</t>
  </si>
  <si>
    <t>OLLIE</t>
  </si>
  <si>
    <t>A54010</t>
  </si>
  <si>
    <t>LYLE MINE</t>
  </si>
  <si>
    <t>A56016</t>
  </si>
  <si>
    <t>HERITAGE</t>
  </si>
  <si>
    <t>A57002</t>
  </si>
  <si>
    <t>BETENBENDER-COGGON</t>
  </si>
  <si>
    <t>A57006</t>
  </si>
  <si>
    <t>ROBINS</t>
  </si>
  <si>
    <t>A57008</t>
  </si>
  <si>
    <t>BOWSER-SPRINGVILLE</t>
  </si>
  <si>
    <t>A57018</t>
  </si>
  <si>
    <t>A57022</t>
  </si>
  <si>
    <t>LEE CRAWFORD</t>
  </si>
  <si>
    <t>A57028</t>
  </si>
  <si>
    <t>CEDAR RAPIDS SOUTH</t>
  </si>
  <si>
    <t>A58002</t>
  </si>
  <si>
    <t>COLUMBUS JCT.</t>
  </si>
  <si>
    <t>A63002</t>
  </si>
  <si>
    <t>DURHAM MINE</t>
  </si>
  <si>
    <t>A63010</t>
  </si>
  <si>
    <t>A64002</t>
  </si>
  <si>
    <t>FERGUSON</t>
  </si>
  <si>
    <t>A64004</t>
  </si>
  <si>
    <t>LE GRAND</t>
  </si>
  <si>
    <t>A66002</t>
  </si>
  <si>
    <t>DUENOW</t>
  </si>
  <si>
    <t>A66016</t>
  </si>
  <si>
    <t>A70002</t>
  </si>
  <si>
    <t>MOSCOW</t>
  </si>
  <si>
    <t>A73538</t>
  </si>
  <si>
    <t>A76004</t>
  </si>
  <si>
    <t>MOORE</t>
  </si>
  <si>
    <t>A79002</t>
  </si>
  <si>
    <t>MALCOM MINE</t>
  </si>
  <si>
    <t>A82002</t>
  </si>
  <si>
    <t>MCCAUSLAND(MC39)</t>
  </si>
  <si>
    <t>A82004</t>
  </si>
  <si>
    <t>NEW LIBERTY(MC41)</t>
  </si>
  <si>
    <t>A82006</t>
  </si>
  <si>
    <t>LECLAIRE(MC38)</t>
  </si>
  <si>
    <t>A82008</t>
  </si>
  <si>
    <t>LINWOOD MINE</t>
  </si>
  <si>
    <t>A85006</t>
  </si>
  <si>
    <t>AMES MINE</t>
  </si>
  <si>
    <t>A86002</t>
  </si>
  <si>
    <t>MONTOUR</t>
  </si>
  <si>
    <t>A89002</t>
  </si>
  <si>
    <t>DOUDS MINE</t>
  </si>
  <si>
    <t>A89006</t>
  </si>
  <si>
    <t>FARMINGTON-COMANCHE</t>
  </si>
  <si>
    <t>A89008</t>
  </si>
  <si>
    <t>SELMA-GARDNER</t>
  </si>
  <si>
    <t>A92002</t>
  </si>
  <si>
    <t>WEST CHESTER</t>
  </si>
  <si>
    <t>A94002</t>
  </si>
  <si>
    <t>FT DODGE MINE</t>
  </si>
  <si>
    <t>A96002</t>
  </si>
  <si>
    <t>KENDALLVILLE</t>
  </si>
  <si>
    <t>A96004</t>
  </si>
  <si>
    <t>HOVEY</t>
  </si>
  <si>
    <t>A96011</t>
  </si>
  <si>
    <t>A96017</t>
  </si>
  <si>
    <t>SKYLINE B</t>
  </si>
  <si>
    <t>A96052</t>
  </si>
  <si>
    <t>ESTREM</t>
  </si>
  <si>
    <t>A96064</t>
  </si>
  <si>
    <t>A96090</t>
  </si>
  <si>
    <t>MCKENNA SOUTH</t>
  </si>
  <si>
    <t>A98010</t>
  </si>
  <si>
    <t>A98014</t>
  </si>
  <si>
    <t>STEVENS</t>
  </si>
  <si>
    <t>A98016</t>
  </si>
  <si>
    <t>EMIL OLSON-BOLTON</t>
  </si>
  <si>
    <t>A98020</t>
  </si>
  <si>
    <t>A99002</t>
  </si>
  <si>
    <t>VOSS</t>
  </si>
  <si>
    <t>AIL006</t>
  </si>
  <si>
    <t>MIDWAY(MC45)</t>
  </si>
  <si>
    <t>AIL010</t>
  </si>
  <si>
    <t>ALLIED(MC30)</t>
  </si>
  <si>
    <t>AIL014</t>
  </si>
  <si>
    <t>DALLAS CITY</t>
  </si>
  <si>
    <t>AIL016</t>
  </si>
  <si>
    <t>CLEVELAND(MC31)</t>
  </si>
  <si>
    <t>AIL020</t>
  </si>
  <si>
    <t>HAMILTON</t>
  </si>
  <si>
    <t>AIL028</t>
  </si>
  <si>
    <t>TURNBAUGH</t>
  </si>
  <si>
    <t>AIL046</t>
  </si>
  <si>
    <t>BLUFF CITY MATERIALS</t>
  </si>
  <si>
    <t>CORDOVA INLAND</t>
  </si>
  <si>
    <t>AMN004</t>
  </si>
  <si>
    <t>AMN006</t>
  </si>
  <si>
    <t>OTTERNESS</t>
  </si>
  <si>
    <t>AMN008</t>
  </si>
  <si>
    <t>QUARTZITE</t>
  </si>
  <si>
    <t>AMN010</t>
  </si>
  <si>
    <t>ST CLOUD-GRANITE</t>
  </si>
  <si>
    <t>AMN026</t>
  </si>
  <si>
    <t>BIG STONE</t>
  </si>
  <si>
    <t>AMN030</t>
  </si>
  <si>
    <t>GENGLER</t>
  </si>
  <si>
    <t>AMN032</t>
  </si>
  <si>
    <t>COTTONWOOD</t>
  </si>
  <si>
    <t>AMN034</t>
  </si>
  <si>
    <t>ENGRAV</t>
  </si>
  <si>
    <t>AMN042</t>
  </si>
  <si>
    <t>AMN044</t>
  </si>
  <si>
    <t>BIESANZ</t>
  </si>
  <si>
    <t>AMN046</t>
  </si>
  <si>
    <t>43 QUARRY</t>
  </si>
  <si>
    <t>AMN052</t>
  </si>
  <si>
    <t>ABNET</t>
  </si>
  <si>
    <t>AMN054</t>
  </si>
  <si>
    <t>HARDROCK</t>
  </si>
  <si>
    <t>AMN570</t>
  </si>
  <si>
    <t>WINONA AGGREGATE</t>
  </si>
  <si>
    <t>AMO002</t>
  </si>
  <si>
    <t>KAHOKA</t>
  </si>
  <si>
    <t>AMO022</t>
  </si>
  <si>
    <t>IRON MT</t>
  </si>
  <si>
    <t>AMO024</t>
  </si>
  <si>
    <t>HUNTINGTON</t>
  </si>
  <si>
    <t>AMO058</t>
  </si>
  <si>
    <t>PIT#3</t>
  </si>
  <si>
    <t>AMO060</t>
  </si>
  <si>
    <t>RANDOLPH MINE</t>
  </si>
  <si>
    <t>ANE002</t>
  </si>
  <si>
    <t>WEEPING WATER MINE</t>
  </si>
  <si>
    <t>ANE010</t>
  </si>
  <si>
    <t>FT CALHOUN</t>
  </si>
  <si>
    <t xml:space="preserve">ANE552 </t>
  </si>
  <si>
    <t>ASD002</t>
  </si>
  <si>
    <t>DELL RAPIDS</t>
  </si>
  <si>
    <t>ASD004</t>
  </si>
  <si>
    <t>SIOUX FALLS QUARTZITE</t>
  </si>
  <si>
    <t>ASD006</t>
  </si>
  <si>
    <t>ASD008</t>
  </si>
  <si>
    <t>SPENCER</t>
  </si>
  <si>
    <t>AWI022</t>
  </si>
  <si>
    <t>KINGS BLUFF</t>
  </si>
  <si>
    <t>AWI030</t>
  </si>
  <si>
    <t>HAVERLAND</t>
  </si>
  <si>
    <t>AWI038</t>
  </si>
  <si>
    <t>AWI044</t>
  </si>
  <si>
    <t>SLAMA</t>
  </si>
  <si>
    <t>AWI046</t>
  </si>
  <si>
    <t>HAHN</t>
  </si>
  <si>
    <t>ADMIX</t>
  </si>
  <si>
    <t>By: Danny Steenhard &amp; C. Barko</t>
  </si>
  <si>
    <t xml:space="preserve">Enter Alternate Sources Not Listed In This Column             </t>
  </si>
  <si>
    <t xml:space="preserve">CA Source  1:  </t>
  </si>
  <si>
    <t xml:space="preserve">CA Sp. Gr.  1:  </t>
  </si>
  <si>
    <t xml:space="preserve">CA Grad No.  1:  </t>
  </si>
  <si>
    <t xml:space="preserve">CA Source  2:  </t>
  </si>
  <si>
    <t xml:space="preserve">CA Sp. Gr.  2:  </t>
  </si>
  <si>
    <t xml:space="preserve">CA Grad No.  2:  </t>
  </si>
  <si>
    <t xml:space="preserve">CA Source  3:  </t>
  </si>
  <si>
    <t xml:space="preserve">CA Sp. Gr.  3:  </t>
  </si>
  <si>
    <t xml:space="preserve">CA Grad No.  3:  </t>
  </si>
  <si>
    <t xml:space="preserve">FA Source  1:  </t>
  </si>
  <si>
    <t xml:space="preserve">FA Sp. Gr.  1:  </t>
  </si>
  <si>
    <t xml:space="preserve">FA Grad No.  1:  </t>
  </si>
  <si>
    <t xml:space="preserve">FA Source  2:  </t>
  </si>
  <si>
    <t xml:space="preserve">FA Sp. Gr.  2:  </t>
  </si>
  <si>
    <t xml:space="preserve">FA Grad No.  2:  </t>
  </si>
  <si>
    <t xml:space="preserve">FA Source  3:  </t>
  </si>
  <si>
    <t xml:space="preserve">FA Sp. Gr.  3:  </t>
  </si>
  <si>
    <t xml:space="preserve">FA Grad No.  3:  </t>
  </si>
  <si>
    <t>Coarse Aggregate  1  Certification</t>
  </si>
  <si>
    <t>Coarse Aggregate  2  Certification</t>
  </si>
  <si>
    <t>Coarse Aggregate  3  Certification</t>
  </si>
  <si>
    <t>Fine Aggregate  1  Certification</t>
  </si>
  <si>
    <t>Fine Aggregate  2  Certification</t>
  </si>
  <si>
    <t>Fine Aggregate  3  Certification</t>
  </si>
  <si>
    <t>1 Alt</t>
  </si>
  <si>
    <t>2 Alt</t>
  </si>
  <si>
    <t>4 Alt</t>
  </si>
  <si>
    <t>3 Alt</t>
  </si>
  <si>
    <t>Method A</t>
  </si>
  <si>
    <t>Method B</t>
  </si>
  <si>
    <t>CA 1</t>
  </si>
  <si>
    <t>CA 2</t>
  </si>
  <si>
    <t>CA 3</t>
  </si>
  <si>
    <t>FA 1</t>
  </si>
  <si>
    <t>FA 2</t>
  </si>
  <si>
    <t>FA 3</t>
  </si>
  <si>
    <t xml:space="preserve">  CA  1  Certifications </t>
  </si>
  <si>
    <t xml:space="preserve">  CA  2  Certifications</t>
  </si>
  <si>
    <t xml:space="preserve">  CA  3  Certifications </t>
  </si>
  <si>
    <t xml:space="preserve">  FA  1  Certifications </t>
  </si>
  <si>
    <t xml:space="preserve">  FA  2  Certifications </t>
  </si>
  <si>
    <t xml:space="preserve">  FA  3  Certifications </t>
  </si>
  <si>
    <t>v 2.0</t>
  </si>
  <si>
    <t>A03002-WEXFORD</t>
  </si>
  <si>
    <t>3iB</t>
  </si>
  <si>
    <t>MEDIAPOLIS</t>
  </si>
  <si>
    <t>LACOSTE</t>
  </si>
  <si>
    <t>FAIRFIELD</t>
  </si>
  <si>
    <t>KNOXVILLE QUARRY</t>
  </si>
  <si>
    <t>POOL HILL</t>
  </si>
  <si>
    <t>AMN024</t>
  </si>
  <si>
    <t>YELLOW MEDICINE</t>
  </si>
  <si>
    <t>SCOTT</t>
  </si>
  <si>
    <t>ATHENS</t>
  </si>
  <si>
    <t>Fine Aggregate Source Information</t>
  </si>
  <si>
    <t>A03520</t>
  </si>
  <si>
    <t>IVERSON 2</t>
  </si>
  <si>
    <t>A06502</t>
  </si>
  <si>
    <t>VINTON-MILROY</t>
  </si>
  <si>
    <t>A06504</t>
  </si>
  <si>
    <t>COOTS SAND/VINTON</t>
  </si>
  <si>
    <t>A06506</t>
  </si>
  <si>
    <t>PORK CHOP</t>
  </si>
  <si>
    <t>A07504</t>
  </si>
  <si>
    <t>A07506</t>
  </si>
  <si>
    <t>ASPRO</t>
  </si>
  <si>
    <t>A07512</t>
  </si>
  <si>
    <t>ZEIEN S&amp;G</t>
  </si>
  <si>
    <t>A07518</t>
  </si>
  <si>
    <t>JANESVILLE</t>
  </si>
  <si>
    <t>A07520</t>
  </si>
  <si>
    <t>BENTON'S LAKE</t>
  </si>
  <si>
    <t>A09510</t>
  </si>
  <si>
    <t>PLAINFIELD/ADAMS</t>
  </si>
  <si>
    <t>A09512</t>
  </si>
  <si>
    <t>BOEVERS</t>
  </si>
  <si>
    <t>A10516</t>
  </si>
  <si>
    <t>A10518</t>
  </si>
  <si>
    <t>YEAROUS</t>
  </si>
  <si>
    <t>A10520</t>
  </si>
  <si>
    <t>A10522</t>
  </si>
  <si>
    <t>NIEMANN-DECKER</t>
  </si>
  <si>
    <t>A10524</t>
  </si>
  <si>
    <t>CRAWFORD</t>
  </si>
  <si>
    <t>A12518</t>
  </si>
  <si>
    <t>SHELL ROCK-ADAMS</t>
  </si>
  <si>
    <t>A12520</t>
  </si>
  <si>
    <t>PARKERSBURG</t>
  </si>
  <si>
    <t>A12522</t>
  </si>
  <si>
    <t>HOBSON</t>
  </si>
  <si>
    <t>A13504</t>
  </si>
  <si>
    <t>A13506</t>
  </si>
  <si>
    <t>MOHR</t>
  </si>
  <si>
    <t>A16502</t>
  </si>
  <si>
    <t>SHARPLISS</t>
  </si>
  <si>
    <t>A16506</t>
  </si>
  <si>
    <t>A16510</t>
  </si>
  <si>
    <t>CEDAR BLUFF</t>
  </si>
  <si>
    <t>A17520</t>
  </si>
  <si>
    <t>TUTTLE</t>
  </si>
  <si>
    <t>A17522</t>
  </si>
  <si>
    <t>GRAF PIT</t>
  </si>
  <si>
    <t>A19508</t>
  </si>
  <si>
    <t>BUSTA</t>
  </si>
  <si>
    <t>A19512</t>
  </si>
  <si>
    <t>PEARL ROCK</t>
  </si>
  <si>
    <t>A19514</t>
  </si>
  <si>
    <t>NASHUA</t>
  </si>
  <si>
    <t>A19516</t>
  </si>
  <si>
    <t>REWOLDT</t>
  </si>
  <si>
    <t>A21538</t>
  </si>
  <si>
    <t>NORGAARD SAND &amp; GRAVEL</t>
  </si>
  <si>
    <t>A22510</t>
  </si>
  <si>
    <t>BENTE</t>
  </si>
  <si>
    <t>A22520</t>
  </si>
  <si>
    <t>WELTERLEN</t>
  </si>
  <si>
    <t>A22522</t>
  </si>
  <si>
    <t>A23506</t>
  </si>
  <si>
    <t>SCHNECKLOTH</t>
  </si>
  <si>
    <t>A23514</t>
  </si>
  <si>
    <t>ANDERSON</t>
  </si>
  <si>
    <t>A23516</t>
  </si>
  <si>
    <t>OLSON</t>
  </si>
  <si>
    <t>LEGACY MATERIALS</t>
  </si>
  <si>
    <t>A26502</t>
  </si>
  <si>
    <t>ELDON-FRANKLIN</t>
  </si>
  <si>
    <t>A28504</t>
  </si>
  <si>
    <t>TEGLER</t>
  </si>
  <si>
    <t>A28510</t>
  </si>
  <si>
    <t>A28520</t>
  </si>
  <si>
    <t>A28526</t>
  </si>
  <si>
    <t>HAWK</t>
  </si>
  <si>
    <t>A28528</t>
  </si>
  <si>
    <t>CAR 6</t>
  </si>
  <si>
    <t>A28530</t>
  </si>
  <si>
    <t>SUMMERS PIT</t>
  </si>
  <si>
    <t>A30526</t>
  </si>
  <si>
    <t>MILL CREEK</t>
  </si>
  <si>
    <t>A31512</t>
  </si>
  <si>
    <t>BURKLE</t>
  </si>
  <si>
    <t>A31514</t>
  </si>
  <si>
    <t>A31516</t>
  </si>
  <si>
    <t>CASCADE-LOCHER</t>
  </si>
  <si>
    <t>A31518</t>
  </si>
  <si>
    <t>MAIERS</t>
  </si>
  <si>
    <t>A32544</t>
  </si>
  <si>
    <t>A33506</t>
  </si>
  <si>
    <t>ALPHA</t>
  </si>
  <si>
    <t>A33510</t>
  </si>
  <si>
    <t>RANDALIA</t>
  </si>
  <si>
    <t>A33518</t>
  </si>
  <si>
    <t>BASSETT</t>
  </si>
  <si>
    <t>A33520</t>
  </si>
  <si>
    <t>OELWEIN SAND</t>
  </si>
  <si>
    <t>A33522</t>
  </si>
  <si>
    <t>A33524</t>
  </si>
  <si>
    <t>ROGERS</t>
  </si>
  <si>
    <t>A33528</t>
  </si>
  <si>
    <t>KASEMEIER</t>
  </si>
  <si>
    <t>A34522</t>
  </si>
  <si>
    <t>ROTTINGHAUS</t>
  </si>
  <si>
    <t>A35520</t>
  </si>
  <si>
    <t>BRANDT</t>
  </si>
  <si>
    <t>A37514</t>
  </si>
  <si>
    <t>A38504</t>
  </si>
  <si>
    <t>HERONIMOUS</t>
  </si>
  <si>
    <t>A38506</t>
  </si>
  <si>
    <t>MEESTER</t>
  </si>
  <si>
    <t>A39508</t>
  </si>
  <si>
    <t>L &amp; L</t>
  </si>
  <si>
    <t>A40512</t>
  </si>
  <si>
    <t>A42512</t>
  </si>
  <si>
    <t>HARDIN AGGREGATES</t>
  </si>
  <si>
    <t>A44502</t>
  </si>
  <si>
    <t>NORTH ROME</t>
  </si>
  <si>
    <t>A44504</t>
  </si>
  <si>
    <t>ENSMINGER-ROME</t>
  </si>
  <si>
    <t>A44506</t>
  </si>
  <si>
    <t>COPPOCK SAND</t>
  </si>
  <si>
    <t>A45516</t>
  </si>
  <si>
    <t>FREIDERICH</t>
  </si>
  <si>
    <t>A45518</t>
  </si>
  <si>
    <t>A45520</t>
  </si>
  <si>
    <t>HOOVER</t>
  </si>
  <si>
    <t>A45522</t>
  </si>
  <si>
    <t>LE ROY</t>
  </si>
  <si>
    <t>A46516</t>
  </si>
  <si>
    <t>ERICKSON</t>
  </si>
  <si>
    <t>A48506</t>
  </si>
  <si>
    <t>MARENGO</t>
  </si>
  <si>
    <t>A48508</t>
  </si>
  <si>
    <t>DISTERHOFT</t>
  </si>
  <si>
    <t>A49538</t>
  </si>
  <si>
    <t>MAQUOKETA SAND</t>
  </si>
  <si>
    <t>A50504</t>
  </si>
  <si>
    <t>REASNOR</t>
  </si>
  <si>
    <t>A52508</t>
  </si>
  <si>
    <t>WILLIAMS</t>
  </si>
  <si>
    <t>A52510</t>
  </si>
  <si>
    <t>RIVERSIDE #2</t>
  </si>
  <si>
    <t>A52512</t>
  </si>
  <si>
    <t>RIVERSIDE SAND</t>
  </si>
  <si>
    <t>A53514</t>
  </si>
  <si>
    <t>FLEMING</t>
  </si>
  <si>
    <t>A53522</t>
  </si>
  <si>
    <t>A53526</t>
  </si>
  <si>
    <t>STEPHENS</t>
  </si>
  <si>
    <t>A53528</t>
  </si>
  <si>
    <t>A53530</t>
  </si>
  <si>
    <t>ANAMOSA-WOOD'S</t>
  </si>
  <si>
    <t>A53532</t>
  </si>
  <si>
    <t>LOES</t>
  </si>
  <si>
    <t>A56504</t>
  </si>
  <si>
    <t>VINCENNES</t>
  </si>
  <si>
    <t>A56506</t>
  </si>
  <si>
    <t>FT MADISON</t>
  </si>
  <si>
    <t>A56508</t>
  </si>
  <si>
    <t>LEE COUNTY S &amp; G</t>
  </si>
  <si>
    <t>A57520</t>
  </si>
  <si>
    <t>IVANHOE</t>
  </si>
  <si>
    <t>A57530</t>
  </si>
  <si>
    <t>HESS</t>
  </si>
  <si>
    <t>A57534</t>
  </si>
  <si>
    <t>LINN COUNTY SAND</t>
  </si>
  <si>
    <t>A57536</t>
  </si>
  <si>
    <t>POWER PLANT</t>
  </si>
  <si>
    <t>A58504</t>
  </si>
  <si>
    <t>FREDONIA</t>
  </si>
  <si>
    <t>A62502</t>
  </si>
  <si>
    <t>G71</t>
  </si>
  <si>
    <t>A63502</t>
  </si>
  <si>
    <t>BEAN PROPERTY</t>
  </si>
  <si>
    <t>A64508</t>
  </si>
  <si>
    <t>NEW MARSHALLTOWN</t>
  </si>
  <si>
    <t>A66502</t>
  </si>
  <si>
    <t>OSAGE-SCHMIDT</t>
  </si>
  <si>
    <t>A66512</t>
  </si>
  <si>
    <t>KLAAHSEN</t>
  </si>
  <si>
    <t>A66514</t>
  </si>
  <si>
    <t>LOVIK</t>
  </si>
  <si>
    <t>A66520</t>
  </si>
  <si>
    <t>A70504</t>
  </si>
  <si>
    <t>ATALISSA-MCKILLIP</t>
  </si>
  <si>
    <t>A71504</t>
  </si>
  <si>
    <t>RABE PAULLINA</t>
  </si>
  <si>
    <t>A71536</t>
  </si>
  <si>
    <t>PHLOW CREEK</t>
  </si>
  <si>
    <t>A72524</t>
  </si>
  <si>
    <t>BOERHAVE</t>
  </si>
  <si>
    <t>A72532</t>
  </si>
  <si>
    <t>ENGEL</t>
  </si>
  <si>
    <t>A72538</t>
  </si>
  <si>
    <t>A75524</t>
  </si>
  <si>
    <t>G DIRKSEN #2</t>
  </si>
  <si>
    <t>A75526</t>
  </si>
  <si>
    <t>FRITZ DIRKSEN</t>
  </si>
  <si>
    <t>A76514</t>
  </si>
  <si>
    <t>A76518</t>
  </si>
  <si>
    <t>BANWART</t>
  </si>
  <si>
    <t>A77540</t>
  </si>
  <si>
    <t>P-HILL EAST</t>
  </si>
  <si>
    <t>A81506</t>
  </si>
  <si>
    <t>SAC CITY</t>
  </si>
  <si>
    <t>A81520</t>
  </si>
  <si>
    <t>UREN</t>
  </si>
  <si>
    <t>A81530</t>
  </si>
  <si>
    <t>LEITZ NORTH</t>
  </si>
  <si>
    <t>A81534</t>
  </si>
  <si>
    <t>EARLY</t>
  </si>
  <si>
    <t>A81536</t>
  </si>
  <si>
    <t>DAIKER</t>
  </si>
  <si>
    <t>A81550</t>
  </si>
  <si>
    <t>HOSTEG-HAGGE</t>
  </si>
  <si>
    <t>A90506</t>
  </si>
  <si>
    <t>OTTUMWA SAND</t>
  </si>
  <si>
    <t>A92502</t>
  </si>
  <si>
    <t>RIVERSIDE</t>
  </si>
  <si>
    <t>A94502</t>
  </si>
  <si>
    <t>YATES</t>
  </si>
  <si>
    <t>A94522</t>
  </si>
  <si>
    <t>CROFT</t>
  </si>
  <si>
    <t>A94526</t>
  </si>
  <si>
    <t>BUSKE</t>
  </si>
  <si>
    <t>A94532</t>
  </si>
  <si>
    <t>REIGELSBERGER</t>
  </si>
  <si>
    <t>A96502</t>
  </si>
  <si>
    <t>DECORAH</t>
  </si>
  <si>
    <t>A96506</t>
  </si>
  <si>
    <t>FREEPORT</t>
  </si>
  <si>
    <t>A96520</t>
  </si>
  <si>
    <t>SWEDES BOTTOM</t>
  </si>
  <si>
    <t>A96526</t>
  </si>
  <si>
    <t>A96528</t>
  </si>
  <si>
    <t>A96530</t>
  </si>
  <si>
    <t>CARLSON-FREEPORT</t>
  </si>
  <si>
    <t>A96532</t>
  </si>
  <si>
    <t>SCHMITT</t>
  </si>
  <si>
    <t>A97528</t>
  </si>
  <si>
    <t>EDWARDS</t>
  </si>
  <si>
    <t>A97532</t>
  </si>
  <si>
    <t>CREASEY</t>
  </si>
  <si>
    <t>A98524</t>
  </si>
  <si>
    <t>A99510</t>
  </si>
  <si>
    <t>MEINEKE</t>
  </si>
  <si>
    <t>A99524</t>
  </si>
  <si>
    <t>STECHER</t>
  </si>
  <si>
    <t>CORDOVA INLAND (MC17)</t>
  </si>
  <si>
    <t>AIL526</t>
  </si>
  <si>
    <t>BLUFF CITY SAND</t>
  </si>
  <si>
    <t>AKS504</t>
  </si>
  <si>
    <t>FRISBIE-PLANT #3</t>
  </si>
  <si>
    <t>AKS506</t>
  </si>
  <si>
    <t>OAKLAND SAND PIT</t>
  </si>
  <si>
    <t>AKS508</t>
  </si>
  <si>
    <t>SILVER LAKE SAND PIT</t>
  </si>
  <si>
    <t>AMN516</t>
  </si>
  <si>
    <t>AMN518</t>
  </si>
  <si>
    <t>AMN538</t>
  </si>
  <si>
    <t>SHADE</t>
  </si>
  <si>
    <t>AMN552</t>
  </si>
  <si>
    <t>WINDMILL</t>
  </si>
  <si>
    <t>AMN554</t>
  </si>
  <si>
    <t>ANNENDALE</t>
  </si>
  <si>
    <t>AMN562</t>
  </si>
  <si>
    <t>LUVERNE</t>
  </si>
  <si>
    <t>AMN572</t>
  </si>
  <si>
    <t>KUESTER #3</t>
  </si>
  <si>
    <t>AMN574</t>
  </si>
  <si>
    <t>LINDMAN SOUTH</t>
  </si>
  <si>
    <t>AMO502</t>
  </si>
  <si>
    <t>WAYLAND</t>
  </si>
  <si>
    <t>AMO516</t>
  </si>
  <si>
    <t>MOUNT MORIAH</t>
  </si>
  <si>
    <t>AMO520</t>
  </si>
  <si>
    <t>STANBERRY</t>
  </si>
  <si>
    <t>AMO524</t>
  </si>
  <si>
    <t>CS61 LAGRANGE S&amp;G</t>
  </si>
  <si>
    <t>ANE538</t>
  </si>
  <si>
    <t>WEST POINT</t>
  </si>
  <si>
    <t>ANE552</t>
  </si>
  <si>
    <t>WATERLOO SAND-DOUGLAS CO</t>
  </si>
  <si>
    <t>ASD508</t>
  </si>
  <si>
    <t>CANTON</t>
  </si>
  <si>
    <t>ASD522</t>
  </si>
  <si>
    <t>BROOKINGS</t>
  </si>
  <si>
    <t>ASD528</t>
  </si>
  <si>
    <t>AWI506</t>
  </si>
  <si>
    <t>KRAMER</t>
  </si>
  <si>
    <t>AWI508</t>
  </si>
  <si>
    <t>BARN</t>
  </si>
  <si>
    <t>AWI516</t>
  </si>
  <si>
    <t>SCHEER</t>
  </si>
  <si>
    <t>AWI522</t>
  </si>
  <si>
    <t>RIB FALLS PLANT</t>
  </si>
  <si>
    <t>AWI526</t>
  </si>
  <si>
    <t>MILAS</t>
  </si>
  <si>
    <t>IS(20)</t>
  </si>
  <si>
    <t>IT(S25)(L9)</t>
  </si>
  <si>
    <t>IT(S30)(P10)</t>
  </si>
  <si>
    <t>PC2816</t>
  </si>
  <si>
    <t>PC3216</t>
  </si>
  <si>
    <t>PC3802</t>
  </si>
  <si>
    <t>Ozinga-Long Son Cement</t>
  </si>
  <si>
    <t>PC3807</t>
  </si>
  <si>
    <t>Ozinga-CarbonSense</t>
  </si>
  <si>
    <t>PC3909</t>
  </si>
  <si>
    <t>Kosmos Cement</t>
  </si>
  <si>
    <t>FA061C</t>
  </si>
  <si>
    <t>Lawrence Power Plant</t>
  </si>
  <si>
    <t>SL06A</t>
  </si>
  <si>
    <t>Heidelberg Speed Plant</t>
  </si>
  <si>
    <t>Polychem SA-14</t>
  </si>
  <si>
    <t>Chryso Optima 249</t>
  </si>
  <si>
    <t>MasterEase 5000</t>
  </si>
  <si>
    <t>DHS</t>
  </si>
  <si>
    <t>DarCole Products</t>
  </si>
  <si>
    <t>DWR 385R</t>
  </si>
  <si>
    <t>Mapecrete Resolve</t>
  </si>
  <si>
    <t>Flexural Maturity 1</t>
  </si>
  <si>
    <t>Flexural Maturity 2</t>
  </si>
  <si>
    <t>Flexural Maturity 3</t>
  </si>
  <si>
    <t>Maturity 1</t>
  </si>
  <si>
    <t>Maturity 2</t>
  </si>
  <si>
    <t>Maturity 3</t>
  </si>
  <si>
    <t>Flexural Maturity Summary</t>
  </si>
  <si>
    <t>NOTE: IF YOU ARE USING A MATURITY REPORT OLDER THAN v2.5; PLEASE UPDATE TO THE NEWEST VERSION BEFORE USING THIS TAB.</t>
  </si>
  <si>
    <t>Original Curve</t>
  </si>
  <si>
    <t>C. Barko</t>
  </si>
  <si>
    <t>Curve #:</t>
  </si>
  <si>
    <t>Monitor:</t>
  </si>
  <si>
    <t>Inspector:</t>
  </si>
  <si>
    <t>Project #:</t>
  </si>
  <si>
    <t>Concrete Suplier:</t>
  </si>
  <si>
    <t>Date Valid:</t>
  </si>
  <si>
    <t>Beam Size:</t>
  </si>
  <si>
    <t>Plant Location:</t>
  </si>
  <si>
    <t>Mix:</t>
  </si>
  <si>
    <t>W/C Ratio:</t>
  </si>
  <si>
    <t>Max W/C on Grade:</t>
  </si>
  <si>
    <t>Mix Info</t>
  </si>
  <si>
    <t>Cement:</t>
  </si>
  <si>
    <t>FlyAsh:</t>
  </si>
  <si>
    <t>GGBFS:</t>
  </si>
  <si>
    <t>Coarse Agg:</t>
  </si>
  <si>
    <t>Intermediate Agg:</t>
  </si>
  <si>
    <t>Fine Agg:</t>
  </si>
  <si>
    <t>Water Reducer:</t>
  </si>
  <si>
    <t>Air:</t>
  </si>
  <si>
    <t>CarbonCure:</t>
  </si>
  <si>
    <t>Flexural Strength PSI:</t>
  </si>
  <si>
    <t>TTF to Open:</t>
  </si>
  <si>
    <t>Click Here To Import Your Maturity Curve</t>
  </si>
  <si>
    <t>Comments:</t>
  </si>
  <si>
    <t>Validation 1</t>
  </si>
  <si>
    <t>Validation Date:</t>
  </si>
  <si>
    <t>Validation Project #:</t>
  </si>
  <si>
    <t>Mix Changes</t>
  </si>
  <si>
    <t>TTF @ Break:</t>
  </si>
  <si>
    <t>Validation 2</t>
  </si>
  <si>
    <t>Validation 3</t>
  </si>
  <si>
    <t>Validation 4</t>
  </si>
  <si>
    <t>Validation 5</t>
  </si>
  <si>
    <t>Validation 6</t>
  </si>
  <si>
    <t>Validation 7</t>
  </si>
  <si>
    <t>Validation 8</t>
  </si>
  <si>
    <t>Validation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</si>
</sst>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/dd/yy_)"/>
    <numFmt numFmtId="165" formatCode="0.00_)"/>
    <numFmt numFmtId="166" formatCode=";;;"/>
    <numFmt numFmtId="167" formatCode="0_)"/>
    <numFmt numFmtId="168" formatCode="0.0_)"/>
    <numFmt numFmtId="169" formatCode="#,##0.0_);\(#,##0.0\)"/>
    <numFmt numFmtId="170" formatCode="hh:mm_)"/>
    <numFmt numFmtId="171" formatCode="0.000_)"/>
    <numFmt numFmtId="172" formatCode="0.000000_)"/>
    <numFmt numFmtId="173" formatCode="m/d/yy"/>
  </numFmts>
  <fonts count="55">
    <font>
      <sz val="12"/>
      <name val="Arial MT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MT"/>
      <family val="2"/>
    </font>
    <font>
      <b/>
      <sz val="12"/>
      <color indexed="12"/>
      <name val="Arial MT"/>
      <family val="2"/>
    </font>
    <font>
      <sz val="8"/>
      <name val="Arial MT"/>
      <family val="2"/>
    </font>
    <font>
      <b/>
      <sz val="12"/>
      <name val="Arial MT"/>
      <family val="2"/>
    </font>
    <font>
      <sz val="10"/>
      <color indexed="8"/>
      <name val="Arial MT"/>
      <family val="2"/>
    </font>
    <font>
      <b/>
      <sz val="10"/>
      <name val="Arial MT"/>
      <family val="2"/>
    </font>
    <font>
      <sz val="10"/>
      <color indexed="10"/>
      <name val="Arial MT"/>
      <family val="2"/>
    </font>
    <font>
      <sz val="10"/>
      <color indexed="12"/>
      <name val="Arial MT"/>
      <family val="2"/>
    </font>
    <font>
      <sz val="12"/>
      <name val="Arial"/>
      <family val="2"/>
    </font>
    <font>
      <sz val="12"/>
      <name val="Arial MT"/>
      <family val="2"/>
    </font>
    <font>
      <b/>
      <sz val="8"/>
      <name val="Arial"/>
      <family val="2"/>
    </font>
    <font>
      <b/>
      <sz val="8"/>
      <name val="Arial MT"/>
    </font>
    <font>
      <sz val="8"/>
      <name val="Arial MT"/>
    </font>
    <font>
      <sz val="10"/>
      <name val="Arial MT"/>
    </font>
    <font>
      <vertAlign val="superscript"/>
      <sz val="12"/>
      <name val="Arial MT"/>
    </font>
    <font>
      <i/>
      <sz val="11"/>
      <color indexed="10"/>
      <name val="Arial MT"/>
      <family val="2"/>
    </font>
    <font>
      <i/>
      <sz val="8"/>
      <color indexed="10"/>
      <name val="Arial MT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 MT"/>
      <family val="2"/>
    </font>
    <font>
      <b/>
      <sz val="10"/>
      <color indexed="8"/>
      <name val="Arial"/>
      <family val="2"/>
    </font>
    <font>
      <sz val="10"/>
      <color theme="2"/>
      <name val="Arial"/>
      <family val="2"/>
    </font>
    <font>
      <sz val="10"/>
      <color theme="0" tint="-0.24994659260841701"/>
      <name val="Arial MT"/>
      <family val="2"/>
    </font>
    <font>
      <sz val="12"/>
      <name val="Arial MT"/>
    </font>
    <font>
      <sz val="12"/>
      <color rgb="FF0000FF"/>
      <name val="Arial MT"/>
    </font>
    <font>
      <b/>
      <sz val="12"/>
      <name val="Arial MT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215B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Arial MT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Arial MT"/>
    </font>
    <font>
      <b/>
      <sz val="11"/>
      <name val="Calibri"/>
      <family val="2"/>
      <scheme val="minor"/>
    </font>
    <font>
      <b/>
      <sz val="11"/>
      <color rgb="FFFF0000"/>
      <name val="Arial MT"/>
    </font>
    <font>
      <b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2"/>
        <bgColor indexed="12"/>
      </patternFill>
    </fill>
    <fill>
      <patternFill patternType="solid">
        <fgColor indexed="42"/>
        <bgColor indexed="42"/>
      </patternFill>
    </fill>
    <fill>
      <patternFill patternType="solid">
        <fgColor indexed="16"/>
        <bgColor indexed="16"/>
      </patternFill>
    </fill>
    <fill>
      <patternFill patternType="solid">
        <fgColor indexed="29"/>
        <bgColor indexed="29"/>
      </patternFill>
    </fill>
    <fill>
      <patternFill patternType="solid">
        <fgColor indexed="15"/>
        <bgColor indexed="15"/>
      </patternFill>
    </fill>
    <fill>
      <patternFill patternType="solid">
        <fgColor indexed="21"/>
        <bgColor indexed="21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8"/>
        <bgColor indexed="42"/>
      </patternFill>
    </fill>
    <fill>
      <patternFill patternType="solid">
        <fgColor indexed="22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13"/>
      </patternFill>
    </fill>
    <fill>
      <patternFill patternType="solid">
        <fgColor indexed="9"/>
        <bgColor indexed="29"/>
      </patternFill>
    </fill>
    <fill>
      <patternFill patternType="solid">
        <fgColor indexed="47"/>
        <bgColor indexed="10"/>
      </patternFill>
    </fill>
    <fill>
      <patternFill patternType="solid">
        <fgColor indexed="47"/>
        <bgColor indexed="23"/>
      </patternFill>
    </fill>
    <fill>
      <patternFill patternType="solid">
        <fgColor indexed="47"/>
        <bgColor indexed="29"/>
      </patternFill>
    </fill>
    <fill>
      <patternFill patternType="solid">
        <fgColor theme="8" tint="0.59996337778862885"/>
        <bgColor indexed="9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theme="8" tint="0.599963377788628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12"/>
      </patternFill>
    </fill>
    <fill>
      <patternFill patternType="solid">
        <fgColor theme="5" tint="0.79998168889431442"/>
        <bgColor indexed="12"/>
      </patternFill>
    </fill>
    <fill>
      <patternFill patternType="solid">
        <fgColor theme="5" tint="0.59999389629810485"/>
        <bgColor indexed="12"/>
      </patternFill>
    </fill>
    <fill>
      <patternFill patternType="solid">
        <fgColor theme="5" tint="0.39997558519241921"/>
        <bgColor indexed="1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7" fontId="33" fillId="0" borderId="0"/>
  </cellStyleXfs>
  <cellXfs count="46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/>
    </xf>
    <xf numFmtId="0" fontId="4" fillId="0" borderId="1" xfId="0" applyFont="1" applyBorder="1" applyProtection="1"/>
    <xf numFmtId="0" fontId="4" fillId="2" borderId="2" xfId="0" applyFont="1" applyFill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3" borderId="5" xfId="0" applyFont="1" applyFill="1" applyBorder="1" applyProtection="1"/>
    <xf numFmtId="0" fontId="5" fillId="3" borderId="2" xfId="0" applyFont="1" applyFill="1" applyBorder="1" applyProtection="1"/>
    <xf numFmtId="0" fontId="4" fillId="4" borderId="2" xfId="0" applyFont="1" applyFill="1" applyBorder="1" applyProtection="1"/>
    <xf numFmtId="0" fontId="5" fillId="5" borderId="2" xfId="0" applyFont="1" applyFill="1" applyBorder="1" applyProtection="1"/>
    <xf numFmtId="0" fontId="5" fillId="6" borderId="2" xfId="0" applyFont="1" applyFill="1" applyBorder="1" applyProtection="1"/>
    <xf numFmtId="0" fontId="4" fillId="7" borderId="5" xfId="0" applyFont="1" applyFill="1" applyBorder="1" applyProtection="1"/>
    <xf numFmtId="0" fontId="5" fillId="8" borderId="2" xfId="0" applyFont="1" applyFill="1" applyBorder="1" applyProtection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9" borderId="6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12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66" fontId="0" fillId="0" borderId="0" xfId="0" applyNumberFormat="1" applyProtection="1"/>
    <xf numFmtId="0" fontId="12" fillId="0" borderId="0" xfId="0" applyFont="1" applyAlignment="1">
      <alignment horizontal="center"/>
    </xf>
    <xf numFmtId="166" fontId="7" fillId="0" borderId="0" xfId="0" applyNumberFormat="1" applyFont="1" applyProtection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10" borderId="5" xfId="0" applyFont="1" applyFill="1" applyBorder="1" applyAlignment="1" applyProtection="1">
      <alignment horizontal="center"/>
      <protection locked="0"/>
    </xf>
    <xf numFmtId="167" fontId="13" fillId="10" borderId="5" xfId="0" applyNumberFormat="1" applyFont="1" applyFill="1" applyBorder="1" applyAlignment="1" applyProtection="1">
      <alignment horizontal="center"/>
      <protection locked="0"/>
    </xf>
    <xf numFmtId="39" fontId="13" fillId="10" borderId="5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Border="1" applyAlignment="1">
      <alignment horizontal="right"/>
    </xf>
    <xf numFmtId="39" fontId="13" fillId="10" borderId="5" xfId="0" applyNumberFormat="1" applyFont="1" applyFill="1" applyBorder="1" applyProtection="1">
      <protection locked="0"/>
    </xf>
    <xf numFmtId="0" fontId="9" fillId="10" borderId="5" xfId="0" applyFont="1" applyFill="1" applyBorder="1" applyAlignment="1">
      <alignment horizontal="right"/>
    </xf>
    <xf numFmtId="168" fontId="0" fillId="0" borderId="0" xfId="0" applyNumberFormat="1" applyProtection="1"/>
    <xf numFmtId="0" fontId="14" fillId="0" borderId="0" xfId="0" applyFont="1" applyAlignment="1">
      <alignment horizontal="center"/>
    </xf>
    <xf numFmtId="168" fontId="15" fillId="0" borderId="0" xfId="0" applyNumberFormat="1" applyFont="1" applyAlignment="1" applyProtection="1">
      <alignment horizontal="center"/>
    </xf>
    <xf numFmtId="0" fontId="14" fillId="0" borderId="0" xfId="0" applyFont="1" applyAlignment="1">
      <alignment horizontal="right"/>
    </xf>
    <xf numFmtId="39" fontId="16" fillId="0" borderId="0" xfId="0" applyNumberFormat="1" applyFont="1" applyAlignment="1" applyProtection="1">
      <alignment horizontal="right"/>
    </xf>
    <xf numFmtId="0" fontId="14" fillId="10" borderId="0" xfId="0" applyFont="1" applyFill="1" applyAlignment="1">
      <alignment horizontal="right"/>
    </xf>
    <xf numFmtId="39" fontId="16" fillId="10" borderId="0" xfId="0" applyNumberFormat="1" applyFont="1" applyFill="1" applyAlignment="1" applyProtection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10" borderId="0" xfId="0" applyFont="1" applyFill="1" applyAlignment="1">
      <alignment horizontal="center"/>
    </xf>
    <xf numFmtId="165" fontId="13" fillId="10" borderId="5" xfId="0" applyNumberFormat="1" applyFont="1" applyFill="1" applyBorder="1" applyProtection="1"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164" fontId="9" fillId="0" borderId="6" xfId="0" applyNumberFormat="1" applyFont="1" applyBorder="1" applyAlignment="1" applyProtection="1">
      <alignment horizontal="center"/>
    </xf>
    <xf numFmtId="0" fontId="7" fillId="0" borderId="6" xfId="0" applyFont="1" applyBorder="1" applyProtection="1"/>
    <xf numFmtId="0" fontId="7" fillId="0" borderId="6" xfId="0" applyFont="1" applyBorder="1" applyAlignment="1">
      <alignment horizontal="left"/>
    </xf>
    <xf numFmtId="0" fontId="0" fillId="0" borderId="6" xfId="0" applyBorder="1" applyAlignment="1" applyProtection="1">
      <alignment horizontal="left"/>
    </xf>
    <xf numFmtId="0" fontId="0" fillId="0" borderId="6" xfId="0" applyBorder="1" applyProtection="1"/>
    <xf numFmtId="0" fontId="4" fillId="0" borderId="1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2" xfId="0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165" fontId="7" fillId="0" borderId="5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1" xfId="0" applyFont="1" applyBorder="1" applyProtection="1"/>
    <xf numFmtId="0" fontId="7" fillId="0" borderId="7" xfId="0" applyFont="1" applyBorder="1" applyProtection="1"/>
    <xf numFmtId="167" fontId="7" fillId="0" borderId="5" xfId="0" applyNumberFormat="1" applyFont="1" applyBorder="1" applyAlignment="1" applyProtection="1">
      <alignment horizontal="center"/>
    </xf>
    <xf numFmtId="39" fontId="7" fillId="0" borderId="5" xfId="0" applyNumberFormat="1" applyFont="1" applyBorder="1" applyAlignment="1" applyProtection="1">
      <alignment horizontal="center"/>
    </xf>
    <xf numFmtId="39" fontId="7" fillId="0" borderId="5" xfId="0" applyNumberFormat="1" applyFont="1" applyBorder="1" applyProtection="1"/>
    <xf numFmtId="0" fontId="7" fillId="0" borderId="8" xfId="0" applyFont="1" applyBorder="1" applyAlignment="1" applyProtection="1">
      <alignment horizontal="centerContinuous"/>
    </xf>
    <xf numFmtId="0" fontId="7" fillId="0" borderId="9" xfId="0" applyFont="1" applyBorder="1" applyAlignment="1" applyProtection="1">
      <alignment horizontal="centerContinuous"/>
    </xf>
    <xf numFmtId="39" fontId="0" fillId="0" borderId="5" xfId="0" applyNumberFormat="1" applyBorder="1" applyProtection="1"/>
    <xf numFmtId="168" fontId="17" fillId="0" borderId="10" xfId="0" applyNumberFormat="1" applyFont="1" applyBorder="1" applyAlignment="1" applyProtection="1">
      <alignment horizontal="center"/>
    </xf>
    <xf numFmtId="0" fontId="7" fillId="0" borderId="8" xfId="0" applyFont="1" applyBorder="1" applyProtection="1"/>
    <xf numFmtId="0" fontId="7" fillId="0" borderId="11" xfId="0" applyFont="1" applyBorder="1" applyAlignment="1" applyProtection="1">
      <alignment horizontal="centerContinuous"/>
    </xf>
    <xf numFmtId="39" fontId="7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1" fillId="0" borderId="0" xfId="0" applyFont="1" applyProtection="1"/>
    <xf numFmtId="165" fontId="17" fillId="0" borderId="6" xfId="0" applyNumberFormat="1" applyFont="1" applyBorder="1" applyAlignment="1" applyProtection="1">
      <alignment horizontal="center"/>
    </xf>
    <xf numFmtId="0" fontId="9" fillId="0" borderId="0" xfId="0" applyFont="1" applyProtection="1"/>
    <xf numFmtId="0" fontId="18" fillId="0" borderId="6" xfId="0" applyFont="1" applyBorder="1" applyProtection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Protection="1"/>
    <xf numFmtId="0" fontId="17" fillId="0" borderId="6" xfId="0" applyFont="1" applyBorder="1" applyAlignment="1" applyProtection="1">
      <alignment horizontal="center"/>
    </xf>
    <xf numFmtId="0" fontId="17" fillId="0" borderId="6" xfId="0" applyFont="1" applyBorder="1" applyAlignment="1">
      <alignment horizontal="left"/>
    </xf>
    <xf numFmtId="0" fontId="0" fillId="0" borderId="6" xfId="0" applyBorder="1"/>
    <xf numFmtId="0" fontId="7" fillId="0" borderId="12" xfId="0" applyFont="1" applyBorder="1" applyProtection="1"/>
    <xf numFmtId="0" fontId="7" fillId="0" borderId="13" xfId="0" applyFont="1" applyBorder="1" applyProtection="1"/>
    <xf numFmtId="0" fontId="7" fillId="0" borderId="14" xfId="0" applyFont="1" applyBorder="1" applyProtection="1"/>
    <xf numFmtId="0" fontId="7" fillId="0" borderId="15" xfId="0" applyFont="1" applyBorder="1" applyAlignment="1" applyProtection="1">
      <alignment horizontal="centerContinuous"/>
    </xf>
    <xf numFmtId="0" fontId="7" fillId="0" borderId="16" xfId="0" applyFont="1" applyBorder="1" applyAlignment="1" applyProtection="1">
      <alignment horizontal="centerContinuous"/>
    </xf>
    <xf numFmtId="0" fontId="8" fillId="10" borderId="4" xfId="0" applyFont="1" applyFill="1" applyBorder="1" applyAlignment="1" applyProtection="1">
      <alignment horizontal="center"/>
      <protection locked="0"/>
    </xf>
    <xf numFmtId="165" fontId="8" fillId="10" borderId="2" xfId="0" applyNumberFormat="1" applyFont="1" applyFill="1" applyBorder="1" applyAlignment="1" applyProtection="1">
      <alignment horizontal="right"/>
      <protection locked="0"/>
    </xf>
    <xf numFmtId="39" fontId="4" fillId="0" borderId="2" xfId="0" applyNumberFormat="1" applyFont="1" applyBorder="1" applyAlignment="1" applyProtection="1">
      <alignment horizontal="right"/>
    </xf>
    <xf numFmtId="39" fontId="8" fillId="10" borderId="2" xfId="0" applyNumberFormat="1" applyFont="1" applyFill="1" applyBorder="1" applyAlignment="1" applyProtection="1">
      <alignment horizontal="right"/>
      <protection locked="0"/>
    </xf>
    <xf numFmtId="0" fontId="8" fillId="10" borderId="17" xfId="0" applyFont="1" applyFill="1" applyBorder="1" applyProtection="1">
      <protection locked="0"/>
    </xf>
    <xf numFmtId="0" fontId="8" fillId="10" borderId="4" xfId="0" applyFont="1" applyFill="1" applyBorder="1" applyProtection="1">
      <protection locked="0"/>
    </xf>
    <xf numFmtId="0" fontId="8" fillId="10" borderId="2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  <protection locked="0"/>
    </xf>
    <xf numFmtId="165" fontId="8" fillId="10" borderId="5" xfId="0" applyNumberFormat="1" applyFont="1" applyFill="1" applyBorder="1" applyAlignment="1" applyProtection="1">
      <alignment horizontal="right"/>
      <protection locked="0"/>
    </xf>
    <xf numFmtId="39" fontId="4" fillId="0" borderId="5" xfId="0" applyNumberFormat="1" applyFont="1" applyBorder="1" applyAlignment="1" applyProtection="1">
      <alignment horizontal="right"/>
    </xf>
    <xf numFmtId="39" fontId="8" fillId="10" borderId="5" xfId="0" applyNumberFormat="1" applyFont="1" applyFill="1" applyBorder="1" applyAlignment="1" applyProtection="1">
      <alignment horizontal="right"/>
      <protection locked="0"/>
    </xf>
    <xf numFmtId="0" fontId="8" fillId="10" borderId="8" xfId="0" applyFont="1" applyFill="1" applyBorder="1" applyProtection="1">
      <protection locked="0"/>
    </xf>
    <xf numFmtId="0" fontId="8" fillId="10" borderId="9" xfId="0" applyFont="1" applyFill="1" applyBorder="1" applyProtection="1"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0" fontId="17" fillId="0" borderId="6" xfId="0" applyFont="1" applyBorder="1"/>
    <xf numFmtId="0" fontId="7" fillId="0" borderId="6" xfId="0" applyFont="1" applyBorder="1"/>
    <xf numFmtId="0" fontId="17" fillId="0" borderId="6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7" fillId="0" borderId="1" xfId="0" applyFont="1" applyBorder="1"/>
    <xf numFmtId="0" fontId="7" fillId="0" borderId="13" xfId="0" applyFont="1" applyBorder="1" applyAlignment="1">
      <alignment horizontal="centerContinuous"/>
    </xf>
    <xf numFmtId="0" fontId="7" fillId="0" borderId="13" xfId="0" applyFont="1" applyBorder="1"/>
    <xf numFmtId="0" fontId="13" fillId="10" borderId="0" xfId="0" applyFont="1" applyFill="1" applyAlignment="1" applyProtection="1">
      <alignment horizontal="center"/>
      <protection locked="0"/>
    </xf>
    <xf numFmtId="0" fontId="13" fillId="10" borderId="6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13" xfId="0" applyFont="1" applyBorder="1" applyAlignment="1" applyProtection="1">
      <alignment horizontal="center"/>
    </xf>
    <xf numFmtId="0" fontId="9" fillId="0" borderId="1" xfId="0" applyFont="1" applyBorder="1" applyProtection="1"/>
    <xf numFmtId="0" fontId="7" fillId="0" borderId="1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169" fontId="8" fillId="10" borderId="2" xfId="0" applyNumberFormat="1" applyFont="1" applyFill="1" applyBorder="1" applyAlignment="1" applyProtection="1">
      <alignment horizontal="center"/>
      <protection locked="0"/>
    </xf>
    <xf numFmtId="165" fontId="8" fillId="10" borderId="2" xfId="0" applyNumberFormat="1" applyFont="1" applyFill="1" applyBorder="1" applyAlignment="1" applyProtection="1">
      <alignment horizontal="center"/>
      <protection locked="0"/>
    </xf>
    <xf numFmtId="0" fontId="13" fillId="10" borderId="2" xfId="0" applyFont="1" applyFill="1" applyBorder="1" applyAlignment="1" applyProtection="1">
      <alignment horizontal="center"/>
      <protection locked="0"/>
    </xf>
    <xf numFmtId="169" fontId="8" fillId="10" borderId="5" xfId="0" applyNumberFormat="1" applyFont="1" applyFill="1" applyBorder="1" applyAlignment="1" applyProtection="1">
      <alignment horizontal="center"/>
      <protection locked="0"/>
    </xf>
    <xf numFmtId="165" fontId="8" fillId="10" borderId="5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/>
    <xf numFmtId="0" fontId="7" fillId="0" borderId="14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9" fillId="0" borderId="7" xfId="0" applyFont="1" applyBorder="1" applyProtection="1"/>
    <xf numFmtId="168" fontId="7" fillId="0" borderId="2" xfId="0" applyNumberFormat="1" applyFont="1" applyBorder="1" applyAlignment="1" applyProtection="1">
      <alignment horizontal="center"/>
    </xf>
    <xf numFmtId="168" fontId="4" fillId="10" borderId="5" xfId="0" applyNumberFormat="1" applyFont="1" applyFill="1" applyBorder="1" applyAlignment="1" applyProtection="1">
      <alignment horizontal="center"/>
    </xf>
    <xf numFmtId="0" fontId="8" fillId="10" borderId="17" xfId="0" applyFont="1" applyFill="1" applyBorder="1" applyAlignment="1" applyProtection="1">
      <alignment horizontal="left"/>
      <protection locked="0"/>
    </xf>
    <xf numFmtId="0" fontId="8" fillId="10" borderId="6" xfId="0" applyFont="1" applyFill="1" applyBorder="1" applyAlignment="1" applyProtection="1">
      <alignment horizontal="left"/>
      <protection locked="0"/>
    </xf>
    <xf numFmtId="0" fontId="8" fillId="10" borderId="8" xfId="0" applyFont="1" applyFill="1" applyBorder="1" applyAlignment="1" applyProtection="1">
      <alignment horizontal="left"/>
      <protection locked="0"/>
    </xf>
    <xf numFmtId="0" fontId="8" fillId="10" borderId="1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1" xfId="0" applyBorder="1" applyProtection="1"/>
    <xf numFmtId="0" fontId="7" fillId="0" borderId="19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0" xfId="0" applyFont="1" applyBorder="1" applyProtection="1"/>
    <xf numFmtId="0" fontId="7" fillId="0" borderId="21" xfId="0" applyFont="1" applyBorder="1" applyAlignment="1" applyProtection="1">
      <alignment horizontal="centerContinuous"/>
    </xf>
    <xf numFmtId="0" fontId="4" fillId="10" borderId="2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8" fillId="10" borderId="23" xfId="0" applyFont="1" applyFill="1" applyBorder="1" applyAlignment="1" applyProtection="1">
      <alignment horizontal="center"/>
      <protection locked="0"/>
    </xf>
    <xf numFmtId="0" fontId="4" fillId="10" borderId="24" xfId="0" applyFont="1" applyFill="1" applyBorder="1" applyAlignment="1">
      <alignment horizontal="center"/>
    </xf>
    <xf numFmtId="0" fontId="8" fillId="10" borderId="25" xfId="0" applyFont="1" applyFill="1" applyBorder="1" applyProtection="1">
      <protection locked="0"/>
    </xf>
    <xf numFmtId="0" fontId="8" fillId="10" borderId="22" xfId="0" applyFont="1" applyFill="1" applyBorder="1" applyProtection="1">
      <protection locked="0"/>
    </xf>
    <xf numFmtId="0" fontId="4" fillId="10" borderId="26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Protection="1"/>
    <xf numFmtId="0" fontId="1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27" xfId="0" applyFont="1" applyBorder="1" applyAlignment="1" applyProtection="1">
      <alignment horizontal="centerContinuous"/>
    </xf>
    <xf numFmtId="0" fontId="0" fillId="0" borderId="28" xfId="0" applyBorder="1" applyAlignment="1" applyProtection="1">
      <alignment horizontal="centerContinuous"/>
    </xf>
    <xf numFmtId="0" fontId="0" fillId="0" borderId="29" xfId="0" applyBorder="1" applyAlignment="1" applyProtection="1">
      <alignment horizontal="centerContinuous"/>
    </xf>
    <xf numFmtId="0" fontId="7" fillId="0" borderId="28" xfId="0" applyFont="1" applyBorder="1" applyAlignment="1" applyProtection="1">
      <alignment horizontal="centerContinuous"/>
    </xf>
    <xf numFmtId="0" fontId="7" fillId="0" borderId="1" xfId="0" applyFont="1" applyBorder="1" applyAlignment="1" applyProtection="1">
      <alignment horizontal="centerContinuous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13" fillId="11" borderId="5" xfId="0" applyFont="1" applyFill="1" applyBorder="1" applyAlignment="1" applyProtection="1">
      <alignment horizontal="center"/>
      <protection locked="0"/>
    </xf>
    <xf numFmtId="170" fontId="13" fillId="11" borderId="5" xfId="0" applyNumberFormat="1" applyFont="1" applyFill="1" applyBorder="1" applyAlignment="1" applyProtection="1">
      <alignment horizontal="center"/>
      <protection locked="0"/>
    </xf>
    <xf numFmtId="168" fontId="13" fillId="11" borderId="5" xfId="0" applyNumberFormat="1" applyFont="1" applyFill="1" applyBorder="1" applyAlignment="1" applyProtection="1">
      <alignment horizontal="center"/>
      <protection locked="0"/>
    </xf>
    <xf numFmtId="165" fontId="13" fillId="11" borderId="5" xfId="0" applyNumberFormat="1" applyFont="1" applyFill="1" applyBorder="1" applyAlignment="1" applyProtection="1">
      <alignment horizontal="center"/>
      <protection locked="0"/>
    </xf>
    <xf numFmtId="171" fontId="13" fillId="11" borderId="30" xfId="0" applyNumberFormat="1" applyFont="1" applyFill="1" applyBorder="1" applyAlignment="1" applyProtection="1">
      <alignment horizontal="center"/>
      <protection locked="0"/>
    </xf>
    <xf numFmtId="165" fontId="8" fillId="11" borderId="2" xfId="0" applyNumberFormat="1" applyFont="1" applyFill="1" applyBorder="1" applyAlignment="1" applyProtection="1">
      <alignment horizontal="center"/>
      <protection locked="0"/>
    </xf>
    <xf numFmtId="165" fontId="8" fillId="11" borderId="6" xfId="0" applyNumberFormat="1" applyFont="1" applyFill="1" applyBorder="1" applyAlignment="1" applyProtection="1">
      <alignment horizontal="center"/>
      <protection locked="0"/>
    </xf>
    <xf numFmtId="169" fontId="8" fillId="11" borderId="2" xfId="0" applyNumberFormat="1" applyFont="1" applyFill="1" applyBorder="1" applyAlignment="1" applyProtection="1">
      <alignment horizontal="center"/>
      <protection locked="0"/>
    </xf>
    <xf numFmtId="172" fontId="7" fillId="10" borderId="2" xfId="0" applyNumberFormat="1" applyFont="1" applyFill="1" applyBorder="1" applyAlignment="1" applyProtection="1">
      <alignment horizontal="center"/>
    </xf>
    <xf numFmtId="167" fontId="7" fillId="10" borderId="6" xfId="0" applyNumberFormat="1" applyFont="1" applyFill="1" applyBorder="1" applyAlignment="1" applyProtection="1">
      <alignment horizontal="center"/>
    </xf>
    <xf numFmtId="167" fontId="8" fillId="11" borderId="17" xfId="0" applyNumberFormat="1" applyFont="1" applyFill="1" applyBorder="1" applyAlignment="1" applyProtection="1">
      <alignment horizontal="center"/>
      <protection locked="0"/>
    </xf>
    <xf numFmtId="0" fontId="8" fillId="11" borderId="2" xfId="0" applyFont="1" applyFill="1" applyBorder="1" applyAlignment="1" applyProtection="1">
      <alignment horizontal="center"/>
      <protection locked="0"/>
    </xf>
    <xf numFmtId="167" fontId="8" fillId="10" borderId="17" xfId="0" applyNumberFormat="1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170" fontId="13" fillId="4" borderId="5" xfId="0" applyNumberFormat="1" applyFont="1" applyFill="1" applyBorder="1" applyAlignment="1" applyProtection="1">
      <alignment horizontal="center"/>
      <protection locked="0"/>
    </xf>
    <xf numFmtId="168" fontId="13" fillId="4" borderId="5" xfId="0" applyNumberFormat="1" applyFont="1" applyFill="1" applyBorder="1" applyAlignment="1" applyProtection="1">
      <alignment horizontal="center"/>
      <protection locked="0"/>
    </xf>
    <xf numFmtId="165" fontId="13" fillId="4" borderId="5" xfId="0" applyNumberFormat="1" applyFont="1" applyFill="1" applyBorder="1" applyAlignment="1" applyProtection="1">
      <alignment horizontal="center"/>
      <protection locked="0"/>
    </xf>
    <xf numFmtId="171" fontId="13" fillId="4" borderId="30" xfId="0" applyNumberFormat="1" applyFont="1" applyFill="1" applyBorder="1" applyAlignment="1" applyProtection="1">
      <alignment horizontal="center"/>
      <protection locked="0"/>
    </xf>
    <xf numFmtId="165" fontId="8" fillId="4" borderId="2" xfId="0" applyNumberFormat="1" applyFont="1" applyFill="1" applyBorder="1" applyAlignment="1" applyProtection="1">
      <alignment horizontal="center"/>
      <protection locked="0"/>
    </xf>
    <xf numFmtId="165" fontId="8" fillId="4" borderId="6" xfId="0" applyNumberFormat="1" applyFont="1" applyFill="1" applyBorder="1" applyAlignment="1" applyProtection="1">
      <alignment horizontal="center"/>
      <protection locked="0"/>
    </xf>
    <xf numFmtId="169" fontId="8" fillId="4" borderId="2" xfId="0" applyNumberFormat="1" applyFont="1" applyFill="1" applyBorder="1" applyAlignment="1" applyProtection="1">
      <alignment horizontal="center"/>
      <protection locked="0"/>
    </xf>
    <xf numFmtId="168" fontId="7" fillId="10" borderId="6" xfId="0" applyNumberFormat="1" applyFont="1" applyFill="1" applyBorder="1" applyAlignment="1" applyProtection="1">
      <alignment horizontal="center"/>
    </xf>
    <xf numFmtId="167" fontId="8" fillId="4" borderId="17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18" fillId="0" borderId="6" xfId="0" applyFont="1" applyBorder="1"/>
    <xf numFmtId="0" fontId="7" fillId="0" borderId="9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14" fillId="10" borderId="0" xfId="0" applyFont="1" applyFill="1" applyAlignment="1">
      <alignment horizontal="center"/>
    </xf>
    <xf numFmtId="0" fontId="9" fillId="10" borderId="0" xfId="0" applyFont="1" applyFill="1" applyAlignment="1">
      <alignment horizontal="right"/>
    </xf>
    <xf numFmtId="0" fontId="17" fillId="0" borderId="0" xfId="0" applyFont="1" applyAlignment="1" applyProtection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39" fontId="7" fillId="10" borderId="0" xfId="0" applyNumberFormat="1" applyFont="1" applyFill="1" applyAlignment="1" applyProtection="1">
      <alignment horizontal="right"/>
    </xf>
    <xf numFmtId="39" fontId="4" fillId="10" borderId="0" xfId="0" applyNumberFormat="1" applyFont="1" applyFill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9" fontId="8" fillId="9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0" fillId="0" borderId="0" xfId="0" applyFont="1" applyAlignment="1">
      <alignment vertical="center"/>
    </xf>
    <xf numFmtId="49" fontId="8" fillId="10" borderId="2" xfId="0" applyNumberFormat="1" applyFont="1" applyFill="1" applyBorder="1" applyAlignment="1" applyProtection="1">
      <alignment horizontal="center"/>
      <protection locked="0"/>
    </xf>
    <xf numFmtId="49" fontId="8" fillId="10" borderId="5" xfId="0" applyNumberFormat="1" applyFont="1" applyFill="1" applyBorder="1" applyAlignment="1" applyProtection="1">
      <alignment horizontal="center"/>
      <protection locked="0"/>
    </xf>
    <xf numFmtId="49" fontId="13" fillId="10" borderId="5" xfId="0" applyNumberFormat="1" applyFont="1" applyFill="1" applyBorder="1" applyAlignment="1" applyProtection="1">
      <alignment horizontal="center"/>
      <protection locked="0"/>
    </xf>
    <xf numFmtId="49" fontId="13" fillId="11" borderId="5" xfId="0" applyNumberFormat="1" applyFont="1" applyFill="1" applyBorder="1" applyAlignment="1" applyProtection="1">
      <alignment horizontal="center"/>
      <protection locked="0"/>
    </xf>
    <xf numFmtId="49" fontId="13" fillId="4" borderId="5" xfId="0" applyNumberFormat="1" applyFont="1" applyFill="1" applyBorder="1" applyAlignment="1" applyProtection="1">
      <alignment horizontal="center"/>
      <protection locked="0"/>
    </xf>
    <xf numFmtId="173" fontId="8" fillId="10" borderId="5" xfId="0" applyNumberFormat="1" applyFont="1" applyFill="1" applyBorder="1" applyAlignment="1" applyProtection="1">
      <alignment horizontal="center"/>
    </xf>
    <xf numFmtId="173" fontId="8" fillId="11" borderId="2" xfId="0" applyNumberFormat="1" applyFont="1" applyFill="1" applyBorder="1" applyAlignment="1" applyProtection="1">
      <alignment horizontal="center"/>
      <protection locked="0"/>
    </xf>
    <xf numFmtId="173" fontId="8" fillId="11" borderId="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/>
    <xf numFmtId="0" fontId="0" fillId="0" borderId="0" xfId="0" applyNumberFormat="1" applyProtection="1"/>
    <xf numFmtId="0" fontId="0" fillId="0" borderId="0" xfId="0" applyNumberFormat="1"/>
    <xf numFmtId="0" fontId="22" fillId="0" borderId="0" xfId="0" applyFont="1" applyAlignment="1">
      <alignment horizontal="right"/>
    </xf>
    <xf numFmtId="0" fontId="24" fillId="10" borderId="0" xfId="0" applyFont="1" applyFill="1" applyAlignment="1" applyProtection="1">
      <alignment horizontal="center"/>
    </xf>
    <xf numFmtId="0" fontId="25" fillId="10" borderId="0" xfId="0" applyFont="1" applyFill="1" applyAlignment="1" applyProtection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9" fillId="10" borderId="0" xfId="0" applyFont="1" applyFill="1" applyAlignment="1" applyProtection="1">
      <alignment horizontal="center"/>
    </xf>
    <xf numFmtId="0" fontId="4" fillId="15" borderId="2" xfId="0" applyFont="1" applyFill="1" applyBorder="1" applyProtection="1"/>
    <xf numFmtId="0" fontId="30" fillId="16" borderId="5" xfId="0" applyFont="1" applyFill="1" applyBorder="1" applyProtection="1"/>
    <xf numFmtId="0" fontId="30" fillId="17" borderId="5" xfId="0" applyFont="1" applyFill="1" applyBorder="1" applyProtection="1"/>
    <xf numFmtId="0" fontId="30" fillId="18" borderId="5" xfId="0" applyFont="1" applyFill="1" applyBorder="1" applyProtection="1"/>
    <xf numFmtId="0" fontId="30" fillId="19" borderId="5" xfId="0" applyFont="1" applyFill="1" applyBorder="1" applyProtection="1"/>
    <xf numFmtId="0" fontId="26" fillId="0" borderId="0" xfId="0" applyFont="1" applyBorder="1" applyAlignment="1">
      <alignment horizontal="left" wrapText="1"/>
    </xf>
    <xf numFmtId="0" fontId="1" fillId="0" borderId="5" xfId="0" applyNumberFormat="1" applyFont="1" applyBorder="1" applyAlignment="1" applyProtection="1">
      <alignment horizontal="center"/>
    </xf>
    <xf numFmtId="0" fontId="12" fillId="20" borderId="0" xfId="0" applyFont="1" applyFill="1" applyAlignment="1">
      <alignment horizontal="center"/>
    </xf>
    <xf numFmtId="0" fontId="0" fillId="21" borderId="0" xfId="0" applyFill="1"/>
    <xf numFmtId="0" fontId="12" fillId="20" borderId="0" xfId="0" applyFont="1" applyFill="1" applyAlignment="1">
      <alignment horizontal="left"/>
    </xf>
    <xf numFmtId="0" fontId="1" fillId="0" borderId="0" xfId="0" applyFont="1" applyAlignment="1" applyProtection="1">
      <alignment horizontal="right"/>
    </xf>
    <xf numFmtId="0" fontId="10" fillId="9" borderId="35" xfId="0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39" fontId="13" fillId="10" borderId="8" xfId="0" applyNumberFormat="1" applyFont="1" applyFill="1" applyBorder="1" applyAlignment="1" applyProtection="1">
      <alignment horizontal="right"/>
      <protection locked="0"/>
    </xf>
    <xf numFmtId="165" fontId="13" fillId="10" borderId="8" xfId="0" applyNumberFormat="1" applyFont="1" applyFill="1" applyBorder="1" applyProtection="1">
      <protection locked="0"/>
    </xf>
    <xf numFmtId="0" fontId="0" fillId="21" borderId="36" xfId="0" applyFill="1" applyBorder="1"/>
    <xf numFmtId="0" fontId="10" fillId="22" borderId="35" xfId="0" applyFont="1" applyFill="1" applyBorder="1" applyAlignment="1" applyProtection="1">
      <alignment horizontal="center"/>
      <protection locked="0"/>
    </xf>
    <xf numFmtId="0" fontId="31" fillId="0" borderId="0" xfId="0" applyFont="1" applyProtection="1"/>
    <xf numFmtId="0" fontId="32" fillId="0" borderId="0" xfId="0" applyFont="1" applyFill="1" applyAlignment="1" applyProtection="1">
      <alignment horizontal="center"/>
    </xf>
    <xf numFmtId="2" fontId="0" fillId="0" borderId="0" xfId="0" applyNumberFormat="1" applyProtection="1"/>
    <xf numFmtId="0" fontId="1" fillId="0" borderId="9" xfId="0" applyFont="1" applyBorder="1" applyAlignment="1" applyProtection="1">
      <alignment horizontal="center"/>
    </xf>
    <xf numFmtId="39" fontId="1" fillId="10" borderId="0" xfId="0" applyNumberFormat="1" applyFont="1" applyFill="1" applyAlignment="1" applyProtection="1">
      <alignment horizontal="right"/>
    </xf>
    <xf numFmtId="49" fontId="9" fillId="0" borderId="0" xfId="0" applyNumberFormat="1" applyFont="1"/>
    <xf numFmtId="49" fontId="9" fillId="0" borderId="0" xfId="1" applyNumberFormat="1" applyFont="1"/>
    <xf numFmtId="49" fontId="22" fillId="0" borderId="0" xfId="0" applyNumberFormat="1" applyFont="1"/>
    <xf numFmtId="49" fontId="9" fillId="23" borderId="0" xfId="0" applyNumberFormat="1" applyFont="1" applyFill="1"/>
    <xf numFmtId="49" fontId="9" fillId="24" borderId="0" xfId="0" applyNumberFormat="1" applyFont="1" applyFill="1"/>
    <xf numFmtId="0" fontId="34" fillId="0" borderId="35" xfId="0" applyFont="1" applyBorder="1" applyAlignment="1">
      <alignment horizontal="center"/>
    </xf>
    <xf numFmtId="0" fontId="34" fillId="0" borderId="39" xfId="0" applyFont="1" applyBorder="1"/>
    <xf numFmtId="0" fontId="34" fillId="0" borderId="40" xfId="0" applyFont="1" applyBorder="1"/>
    <xf numFmtId="0" fontId="34" fillId="0" borderId="41" xfId="0" applyFont="1" applyBorder="1"/>
    <xf numFmtId="0" fontId="34" fillId="0" borderId="42" xfId="0" applyFont="1" applyBorder="1"/>
    <xf numFmtId="0" fontId="34" fillId="0" borderId="0" xfId="0" applyFont="1" applyBorder="1"/>
    <xf numFmtId="0" fontId="34" fillId="0" borderId="43" xfId="0" applyFont="1" applyBorder="1"/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35" fillId="0" borderId="39" xfId="0" applyFont="1" applyBorder="1"/>
    <xf numFmtId="0" fontId="35" fillId="0" borderId="42" xfId="0" applyFont="1" applyBorder="1"/>
    <xf numFmtId="0" fontId="35" fillId="0" borderId="0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25" borderId="45" xfId="0" applyFont="1" applyFill="1" applyBorder="1" applyAlignment="1">
      <alignment horizontal="right"/>
    </xf>
    <xf numFmtId="0" fontId="34" fillId="25" borderId="46" xfId="0" applyFont="1" applyFill="1" applyBorder="1" applyAlignment="1">
      <alignment horizontal="right"/>
    </xf>
    <xf numFmtId="0" fontId="4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5" xfId="0" applyBorder="1" applyAlignment="1" applyProtection="1">
      <alignment horizontal="left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37" fillId="24" borderId="0" xfId="0" applyFont="1" applyFill="1"/>
    <xf numFmtId="49" fontId="37" fillId="24" borderId="0" xfId="0" applyNumberFormat="1" applyFont="1" applyFill="1"/>
    <xf numFmtId="0" fontId="38" fillId="24" borderId="0" xfId="0" applyFont="1" applyFill="1" applyAlignment="1">
      <alignment vertical="center"/>
    </xf>
    <xf numFmtId="0" fontId="38" fillId="24" borderId="0" xfId="0" applyFont="1" applyFill="1"/>
    <xf numFmtId="0" fontId="39" fillId="30" borderId="0" xfId="0" applyFont="1" applyFill="1" applyAlignment="1">
      <alignment horizontal="center" vertical="center"/>
    </xf>
    <xf numFmtId="0" fontId="40" fillId="30" borderId="0" xfId="0" applyFont="1" applyFill="1"/>
    <xf numFmtId="0" fontId="41" fillId="30" borderId="0" xfId="0" applyFont="1" applyFill="1" applyAlignment="1">
      <alignment vertical="center"/>
    </xf>
    <xf numFmtId="0" fontId="17" fillId="30" borderId="0" xfId="0" applyFont="1" applyFill="1" applyAlignment="1">
      <alignment vertical="center"/>
    </xf>
    <xf numFmtId="0" fontId="37" fillId="28" borderId="0" xfId="0" applyFont="1" applyFill="1"/>
    <xf numFmtId="0" fontId="42" fillId="28" borderId="0" xfId="0" applyFont="1" applyFill="1" applyAlignment="1">
      <alignment vertical="center"/>
    </xf>
    <xf numFmtId="0" fontId="41" fillId="28" borderId="0" xfId="0" applyFont="1" applyFill="1" applyAlignment="1">
      <alignment vertical="center"/>
    </xf>
    <xf numFmtId="0" fontId="37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0" fillId="31" borderId="0" xfId="0" applyFill="1"/>
    <xf numFmtId="0" fontId="37" fillId="31" borderId="0" xfId="0" applyFont="1" applyFill="1"/>
    <xf numFmtId="0" fontId="42" fillId="31" borderId="0" xfId="0" applyFont="1" applyFill="1" applyAlignment="1">
      <alignment vertical="center"/>
    </xf>
    <xf numFmtId="0" fontId="41" fillId="31" borderId="0" xfId="0" applyFont="1" applyFill="1" applyAlignment="1">
      <alignment vertical="center"/>
    </xf>
    <xf numFmtId="0" fontId="0" fillId="32" borderId="0" xfId="0" applyFill="1"/>
    <xf numFmtId="0" fontId="37" fillId="32" borderId="0" xfId="0" applyFont="1" applyFill="1"/>
    <xf numFmtId="0" fontId="42" fillId="32" borderId="54" xfId="0" applyFont="1" applyFill="1" applyBorder="1" applyAlignment="1">
      <alignment vertical="center"/>
    </xf>
    <xf numFmtId="0" fontId="41" fillId="32" borderId="54" xfId="0" applyFont="1" applyFill="1" applyBorder="1" applyAlignment="1">
      <alignment vertical="center"/>
    </xf>
    <xf numFmtId="0" fontId="0" fillId="33" borderId="0" xfId="0" applyFill="1"/>
    <xf numFmtId="165" fontId="0" fillId="33" borderId="0" xfId="0" applyNumberFormat="1" applyFill="1"/>
    <xf numFmtId="165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left"/>
    </xf>
    <xf numFmtId="0" fontId="43" fillId="34" borderId="0" xfId="0" applyFont="1" applyFill="1"/>
    <xf numFmtId="0" fontId="43" fillId="34" borderId="0" xfId="0" applyFont="1" applyFill="1" applyAlignment="1">
      <alignment horizontal="left"/>
    </xf>
    <xf numFmtId="165" fontId="43" fillId="34" borderId="0" xfId="0" applyNumberFormat="1" applyFont="1" applyFill="1"/>
    <xf numFmtId="0" fontId="44" fillId="0" borderId="0" xfId="0" applyFont="1"/>
    <xf numFmtId="0" fontId="0" fillId="0" borderId="0" xfId="0" applyAlignment="1">
      <alignment horizontal="left"/>
    </xf>
    <xf numFmtId="0" fontId="39" fillId="0" borderId="0" xfId="0" applyFont="1" applyAlignment="1">
      <alignment vertical="center"/>
    </xf>
    <xf numFmtId="0" fontId="0" fillId="35" borderId="0" xfId="0" applyFill="1"/>
    <xf numFmtId="0" fontId="45" fillId="0" borderId="0" xfId="0" applyFont="1"/>
    <xf numFmtId="165" fontId="0" fillId="35" borderId="0" xfId="0" applyNumberFormat="1" applyFill="1"/>
    <xf numFmtId="0" fontId="46" fillId="0" borderId="0" xfId="0" applyFont="1"/>
    <xf numFmtId="2" fontId="46" fillId="0" borderId="0" xfId="0" applyNumberFormat="1" applyFont="1"/>
    <xf numFmtId="165" fontId="45" fillId="0" borderId="0" xfId="0" applyNumberFormat="1" applyFont="1"/>
    <xf numFmtId="0" fontId="43" fillId="0" borderId="0" xfId="0" applyFont="1"/>
    <xf numFmtId="0" fontId="47" fillId="36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8" fillId="9" borderId="0" xfId="0" applyFont="1" applyFill="1" applyBorder="1" applyAlignment="1" applyProtection="1">
      <alignment horizontal="left"/>
      <protection locked="0"/>
    </xf>
    <xf numFmtId="0" fontId="8" fillId="13" borderId="55" xfId="0" applyFont="1" applyFill="1" applyBorder="1" applyAlignment="1" applyProtection="1">
      <alignment horizontal="left"/>
      <protection locked="0"/>
    </xf>
    <xf numFmtId="0" fontId="8" fillId="14" borderId="55" xfId="0" applyFont="1" applyFill="1" applyBorder="1" applyAlignment="1" applyProtection="1">
      <alignment horizontal="left"/>
      <protection locked="0"/>
    </xf>
    <xf numFmtId="165" fontId="8" fillId="14" borderId="55" xfId="0" applyNumberFormat="1" applyFont="1" applyFill="1" applyBorder="1" applyAlignment="1" applyProtection="1">
      <alignment horizontal="left"/>
      <protection locked="0"/>
    </xf>
    <xf numFmtId="1" fontId="8" fillId="14" borderId="55" xfId="0" applyNumberFormat="1" applyFont="1" applyFill="1" applyBorder="1" applyAlignment="1" applyProtection="1">
      <alignment horizontal="left"/>
      <protection locked="0"/>
    </xf>
    <xf numFmtId="0" fontId="8" fillId="12" borderId="55" xfId="0" applyFont="1" applyFill="1" applyBorder="1" applyAlignment="1" applyProtection="1">
      <alignment horizontal="left"/>
      <protection locked="0"/>
    </xf>
    <xf numFmtId="165" fontId="8" fillId="12" borderId="55" xfId="0" applyNumberFormat="1" applyFont="1" applyFill="1" applyBorder="1" applyAlignment="1" applyProtection="1">
      <alignment horizontal="left"/>
      <protection locked="0"/>
    </xf>
    <xf numFmtId="0" fontId="8" fillId="13" borderId="55" xfId="0" applyFont="1" applyFill="1" applyBorder="1" applyAlignment="1" applyProtection="1">
      <alignment horizontal="left"/>
    </xf>
    <xf numFmtId="0" fontId="8" fillId="14" borderId="55" xfId="0" applyFont="1" applyFill="1" applyBorder="1" applyAlignment="1" applyProtection="1">
      <alignment horizontal="left"/>
    </xf>
    <xf numFmtId="1" fontId="8" fillId="14" borderId="55" xfId="0" applyNumberFormat="1" applyFont="1" applyFill="1" applyBorder="1" applyAlignment="1" applyProtection="1">
      <alignment horizontal="left"/>
    </xf>
    <xf numFmtId="165" fontId="8" fillId="14" borderId="55" xfId="0" applyNumberFormat="1" applyFont="1" applyFill="1" applyBorder="1" applyAlignment="1" applyProtection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9" fontId="4" fillId="0" borderId="2" xfId="0" applyNumberFormat="1" applyFont="1" applyBorder="1" applyAlignment="1">
      <alignment horizontal="center"/>
    </xf>
    <xf numFmtId="0" fontId="35" fillId="0" borderId="0" xfId="0" applyFont="1"/>
    <xf numFmtId="0" fontId="26" fillId="0" borderId="19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26" fillId="0" borderId="4" xfId="0" applyFont="1" applyBorder="1" applyAlignment="1">
      <alignment horizontal="left" wrapText="1"/>
    </xf>
    <xf numFmtId="0" fontId="2" fillId="24" borderId="55" xfId="0" applyFont="1" applyFill="1" applyBorder="1" applyAlignment="1">
      <alignment horizontal="left" vertical="center" wrapText="1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7" fillId="0" borderId="37" xfId="0" applyFont="1" applyBorder="1" applyAlignment="1" applyProtection="1">
      <alignment horizontal="right"/>
    </xf>
    <xf numFmtId="0" fontId="0" fillId="0" borderId="38" xfId="0" applyBorder="1" applyAlignment="1">
      <alignment horizontal="right"/>
    </xf>
    <xf numFmtId="0" fontId="2" fillId="29" borderId="48" xfId="0" applyFont="1" applyFill="1" applyBorder="1" applyAlignment="1">
      <alignment horizontal="center" vertical="center"/>
    </xf>
    <xf numFmtId="0" fontId="2" fillId="29" borderId="49" xfId="0" applyFont="1" applyFill="1" applyBorder="1" applyAlignment="1">
      <alignment horizontal="center" vertical="center"/>
    </xf>
    <xf numFmtId="0" fontId="2" fillId="29" borderId="50" xfId="0" applyFont="1" applyFill="1" applyBorder="1" applyAlignment="1">
      <alignment horizontal="center" vertical="center"/>
    </xf>
    <xf numFmtId="0" fontId="2" fillId="29" borderId="51" xfId="0" applyFont="1" applyFill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/>
    </xf>
    <xf numFmtId="0" fontId="2" fillId="29" borderId="53" xfId="0" applyFont="1" applyFill="1" applyBorder="1" applyAlignment="1">
      <alignment horizontal="center" vertical="center"/>
    </xf>
    <xf numFmtId="0" fontId="2" fillId="27" borderId="48" xfId="0" applyFont="1" applyFill="1" applyBorder="1" applyAlignment="1">
      <alignment horizontal="center" vertical="center"/>
    </xf>
    <xf numFmtId="0" fontId="2" fillId="27" borderId="49" xfId="0" applyFont="1" applyFill="1" applyBorder="1" applyAlignment="1">
      <alignment horizontal="center" vertical="center"/>
    </xf>
    <xf numFmtId="0" fontId="2" fillId="27" borderId="50" xfId="0" applyFont="1" applyFill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/>
    </xf>
    <xf numFmtId="0" fontId="2" fillId="27" borderId="52" xfId="0" applyFont="1" applyFill="1" applyBorder="1" applyAlignment="1">
      <alignment horizontal="center" vertical="center"/>
    </xf>
    <xf numFmtId="0" fontId="2" fillId="27" borderId="5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8" borderId="48" xfId="0" applyFont="1" applyFill="1" applyBorder="1" applyAlignment="1">
      <alignment horizontal="center" vertical="center"/>
    </xf>
    <xf numFmtId="0" fontId="2" fillId="28" borderId="49" xfId="0" applyFont="1" applyFill="1" applyBorder="1" applyAlignment="1">
      <alignment horizontal="center" vertical="center"/>
    </xf>
    <xf numFmtId="0" fontId="2" fillId="28" borderId="50" xfId="0" applyFont="1" applyFill="1" applyBorder="1" applyAlignment="1">
      <alignment horizontal="center" vertical="center"/>
    </xf>
    <xf numFmtId="0" fontId="2" fillId="28" borderId="51" xfId="0" applyFont="1" applyFill="1" applyBorder="1" applyAlignment="1">
      <alignment horizontal="center" vertical="center"/>
    </xf>
    <xf numFmtId="0" fontId="2" fillId="28" borderId="52" xfId="0" applyFont="1" applyFill="1" applyBorder="1" applyAlignment="1">
      <alignment horizontal="center" vertical="center"/>
    </xf>
    <xf numFmtId="0" fontId="2" fillId="28" borderId="53" xfId="0" applyFont="1" applyFill="1" applyBorder="1" applyAlignment="1">
      <alignment horizontal="center" vertical="center"/>
    </xf>
    <xf numFmtId="0" fontId="2" fillId="26" borderId="48" xfId="0" applyFont="1" applyFill="1" applyBorder="1" applyAlignment="1">
      <alignment horizontal="center" vertical="center"/>
    </xf>
    <xf numFmtId="0" fontId="2" fillId="26" borderId="49" xfId="0" applyFont="1" applyFill="1" applyBorder="1" applyAlignment="1">
      <alignment horizontal="center" vertical="center"/>
    </xf>
    <xf numFmtId="0" fontId="2" fillId="26" borderId="50" xfId="0" applyFont="1" applyFill="1" applyBorder="1" applyAlignment="1">
      <alignment horizontal="center" vertical="center"/>
    </xf>
    <xf numFmtId="0" fontId="2" fillId="26" borderId="51" xfId="0" applyFont="1" applyFill="1" applyBorder="1" applyAlignment="1">
      <alignment horizontal="center" vertical="center"/>
    </xf>
    <xf numFmtId="0" fontId="2" fillId="26" borderId="52" xfId="0" applyFont="1" applyFill="1" applyBorder="1" applyAlignment="1">
      <alignment horizontal="center" vertical="center"/>
    </xf>
    <xf numFmtId="0" fontId="2" fillId="26" borderId="53" xfId="0" applyFont="1" applyFill="1" applyBorder="1" applyAlignment="1">
      <alignment horizontal="center" vertical="center"/>
    </xf>
    <xf numFmtId="0" fontId="2" fillId="25" borderId="48" xfId="0" applyFont="1" applyFill="1" applyBorder="1" applyAlignment="1">
      <alignment horizontal="center" vertical="center"/>
    </xf>
    <xf numFmtId="0" fontId="2" fillId="25" borderId="49" xfId="0" applyFont="1" applyFill="1" applyBorder="1" applyAlignment="1">
      <alignment horizontal="center" vertical="center"/>
    </xf>
    <xf numFmtId="0" fontId="2" fillId="25" borderId="50" xfId="0" applyFont="1" applyFill="1" applyBorder="1" applyAlignment="1">
      <alignment horizontal="center" vertical="center"/>
    </xf>
    <xf numFmtId="0" fontId="2" fillId="25" borderId="51" xfId="0" applyFont="1" applyFill="1" applyBorder="1" applyAlignment="1">
      <alignment horizontal="center" vertical="center"/>
    </xf>
    <xf numFmtId="0" fontId="2" fillId="25" borderId="52" xfId="0" applyFont="1" applyFill="1" applyBorder="1" applyAlignment="1">
      <alignment horizontal="center" vertical="center"/>
    </xf>
    <xf numFmtId="0" fontId="2" fillId="25" borderId="5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39" fillId="0" borderId="0" xfId="0" applyFont="1" applyAlignment="1">
      <alignment horizontal="center" vertical="center"/>
    </xf>
    <xf numFmtId="0" fontId="39" fillId="35" borderId="0" xfId="0" applyFont="1" applyFill="1" applyAlignment="1">
      <alignment horizontal="center" vertical="center"/>
    </xf>
    <xf numFmtId="0" fontId="39" fillId="34" borderId="0" xfId="0" applyFont="1" applyFill="1" applyAlignment="1">
      <alignment horizontal="center" vertical="center"/>
    </xf>
    <xf numFmtId="0" fontId="39" fillId="33" borderId="0" xfId="0" applyFont="1" applyFill="1" applyAlignment="1">
      <alignment horizontal="center" vertical="center"/>
    </xf>
    <xf numFmtId="0" fontId="36" fillId="32" borderId="0" xfId="0" applyFont="1" applyFill="1" applyAlignment="1">
      <alignment horizontal="center" vertical="center"/>
    </xf>
    <xf numFmtId="0" fontId="36" fillId="31" borderId="0" xfId="0" applyFont="1" applyFill="1" applyAlignment="1">
      <alignment horizontal="center" vertical="center"/>
    </xf>
    <xf numFmtId="0" fontId="36" fillId="28" borderId="0" xfId="0" applyFont="1" applyFill="1" applyAlignment="1">
      <alignment horizontal="center" vertical="center"/>
    </xf>
    <xf numFmtId="0" fontId="36" fillId="30" borderId="0" xfId="0" applyFont="1" applyFill="1" applyAlignment="1">
      <alignment horizontal="center" vertical="center"/>
    </xf>
    <xf numFmtId="0" fontId="39" fillId="30" borderId="0" xfId="0" applyFont="1" applyFill="1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0" fontId="4" fillId="37" borderId="2" xfId="0" applyFont="1" applyFill="1" applyBorder="1" applyProtection="1"/>
    <xf numFmtId="0" fontId="4" fillId="38" borderId="2" xfId="0" applyFont="1" applyFill="1" applyBorder="1" applyProtection="1"/>
    <xf numFmtId="0" fontId="4" fillId="39" borderId="2" xfId="0" applyFont="1" applyFill="1" applyBorder="1" applyProtection="1"/>
    <xf numFmtId="0" fontId="50" fillId="40" borderId="56" xfId="0" applyFont="1" applyFill="1" applyBorder="1" applyAlignment="1">
      <alignment horizontal="center" vertical="center"/>
    </xf>
    <xf numFmtId="0" fontId="49" fillId="40" borderId="57" xfId="0" applyFont="1" applyFill="1" applyBorder="1" applyAlignment="1">
      <alignment horizontal="center" vertical="center"/>
    </xf>
    <xf numFmtId="0" fontId="49" fillId="40" borderId="58" xfId="0" applyFont="1" applyFill="1" applyBorder="1" applyAlignment="1">
      <alignment horizontal="center" vertical="center"/>
    </xf>
    <xf numFmtId="0" fontId="49" fillId="0" borderId="0" xfId="0" applyFont="1" applyAlignment="1" applyProtection="1">
      <alignment vertical="center"/>
      <protection locked="0"/>
    </xf>
    <xf numFmtId="0" fontId="45" fillId="0" borderId="0" xfId="0" applyFont="1" applyProtection="1">
      <protection locked="0"/>
    </xf>
    <xf numFmtId="0" fontId="49" fillId="40" borderId="59" xfId="0" applyFont="1" applyFill="1" applyBorder="1" applyAlignment="1">
      <alignment horizontal="center" vertical="center"/>
    </xf>
    <xf numFmtId="0" fontId="49" fillId="40" borderId="60" xfId="0" applyFont="1" applyFill="1" applyBorder="1" applyAlignment="1">
      <alignment horizontal="center" vertical="center"/>
    </xf>
    <xf numFmtId="0" fontId="49" fillId="40" borderId="61" xfId="0" applyFont="1" applyFill="1" applyBorder="1" applyAlignment="1">
      <alignment horizontal="center" vertical="center"/>
    </xf>
    <xf numFmtId="0" fontId="48" fillId="0" borderId="0" xfId="0" applyFont="1" applyProtection="1">
      <protection locked="0"/>
    </xf>
    <xf numFmtId="0" fontId="49" fillId="24" borderId="0" xfId="0" applyFont="1" applyFill="1" applyAlignment="1">
      <alignment horizontal="center" vertical="center"/>
    </xf>
    <xf numFmtId="0" fontId="51" fillId="0" borderId="0" xfId="0" applyFont="1" applyProtection="1">
      <protection locked="0"/>
    </xf>
    <xf numFmtId="0" fontId="49" fillId="0" borderId="0" xfId="0" applyFont="1" applyAlignment="1">
      <alignment horizontal="right"/>
    </xf>
    <xf numFmtId="0" fontId="44" fillId="0" borderId="52" xfId="0" applyFont="1" applyBorder="1" applyAlignment="1" applyProtection="1">
      <alignment horizontal="left"/>
      <protection locked="0"/>
    </xf>
    <xf numFmtId="49" fontId="44" fillId="0" borderId="52" xfId="0" applyNumberFormat="1" applyFont="1" applyBorder="1" applyAlignment="1" applyProtection="1">
      <alignment horizontal="left"/>
      <protection locked="0"/>
    </xf>
    <xf numFmtId="0" fontId="44" fillId="0" borderId="62" xfId="0" applyFont="1" applyBorder="1" applyAlignment="1" applyProtection="1">
      <alignment horizontal="left"/>
      <protection locked="0"/>
    </xf>
    <xf numFmtId="14" fontId="44" fillId="0" borderId="62" xfId="0" applyNumberFormat="1" applyFont="1" applyBorder="1" applyAlignment="1" applyProtection="1">
      <alignment horizontal="left"/>
      <protection locked="0"/>
    </xf>
    <xf numFmtId="14" fontId="44" fillId="0" borderId="62" xfId="0" applyNumberFormat="1" applyFont="1" applyBorder="1" applyAlignment="1">
      <alignment horizontal="left"/>
    </xf>
    <xf numFmtId="0" fontId="52" fillId="0" borderId="0" xfId="0" applyFont="1" applyAlignment="1">
      <alignment horizontal="right"/>
    </xf>
    <xf numFmtId="49" fontId="48" fillId="0" borderId="62" xfId="0" applyNumberFormat="1" applyFont="1" applyBorder="1" applyAlignment="1" applyProtection="1">
      <alignment horizontal="left"/>
      <protection locked="0"/>
    </xf>
    <xf numFmtId="0" fontId="49" fillId="32" borderId="0" xfId="0" applyFont="1" applyFill="1" applyAlignment="1">
      <alignment horizontal="center" vertical="center"/>
    </xf>
    <xf numFmtId="49" fontId="44" fillId="0" borderId="62" xfId="0" applyNumberFormat="1" applyFont="1" applyBorder="1" applyAlignment="1" applyProtection="1">
      <alignment horizontal="left"/>
      <protection locked="0"/>
    </xf>
    <xf numFmtId="0" fontId="49" fillId="0" borderId="0" xfId="0" applyFont="1" applyAlignment="1" applyProtection="1">
      <alignment horizontal="right"/>
      <protection locked="0"/>
    </xf>
    <xf numFmtId="1" fontId="44" fillId="0" borderId="62" xfId="0" applyNumberFormat="1" applyFont="1" applyBorder="1" applyAlignment="1" applyProtection="1">
      <alignment horizontal="left"/>
      <protection locked="0"/>
    </xf>
    <xf numFmtId="0" fontId="53" fillId="0" borderId="0" xfId="0" applyFont="1" applyAlignment="1" applyProtection="1">
      <alignment horizontal="left" vertical="center"/>
      <protection locked="0"/>
    </xf>
    <xf numFmtId="49" fontId="45" fillId="0" borderId="63" xfId="0" applyNumberFormat="1" applyFont="1" applyBorder="1" applyAlignment="1" applyProtection="1">
      <alignment horizontal="left"/>
      <protection locked="0"/>
    </xf>
    <xf numFmtId="49" fontId="45" fillId="0" borderId="62" xfId="0" applyNumberFormat="1" applyFont="1" applyBorder="1" applyAlignment="1" applyProtection="1">
      <alignment horizontal="left"/>
      <protection locked="0"/>
    </xf>
    <xf numFmtId="49" fontId="45" fillId="0" borderId="64" xfId="0" applyNumberFormat="1" applyFont="1" applyBorder="1" applyAlignment="1" applyProtection="1">
      <alignment horizontal="left"/>
      <protection locked="0"/>
    </xf>
    <xf numFmtId="49" fontId="45" fillId="0" borderId="0" xfId="0" applyNumberFormat="1" applyFont="1" applyAlignment="1" applyProtection="1">
      <alignment horizontal="left"/>
      <protection locked="0"/>
    </xf>
    <xf numFmtId="0" fontId="49" fillId="41" borderId="0" xfId="0" applyFont="1" applyFill="1" applyAlignment="1">
      <alignment horizontal="center"/>
    </xf>
    <xf numFmtId="0" fontId="48" fillId="0" borderId="0" xfId="0" applyFont="1"/>
    <xf numFmtId="0" fontId="44" fillId="0" borderId="62" xfId="0" applyFont="1" applyBorder="1" applyAlignment="1">
      <alignment horizontal="left"/>
    </xf>
    <xf numFmtId="0" fontId="48" fillId="0" borderId="62" xfId="0" applyFont="1" applyBorder="1" applyAlignment="1">
      <alignment horizontal="left"/>
    </xf>
    <xf numFmtId="0" fontId="44" fillId="0" borderId="0" xfId="0" applyFont="1" applyAlignment="1" applyProtection="1">
      <alignment horizontal="left"/>
      <protection locked="0"/>
    </xf>
    <xf numFmtId="0" fontId="54" fillId="0" borderId="65" xfId="0" applyFont="1" applyBorder="1" applyAlignment="1" applyProtection="1">
      <alignment horizontal="center" vertical="center"/>
      <protection locked="0"/>
    </xf>
    <xf numFmtId="0" fontId="54" fillId="0" borderId="66" xfId="0" applyFont="1" applyBorder="1" applyAlignment="1" applyProtection="1">
      <alignment horizontal="center" vertical="center"/>
      <protection locked="0"/>
    </xf>
    <xf numFmtId="0" fontId="54" fillId="0" borderId="51" xfId="0" applyFont="1" applyBorder="1" applyAlignment="1" applyProtection="1">
      <alignment horizontal="center" vertical="center"/>
      <protection locked="0"/>
    </xf>
    <xf numFmtId="0" fontId="54" fillId="0" borderId="53" xfId="0" applyFont="1" applyBorder="1" applyAlignment="1" applyProtection="1">
      <alignment horizontal="center" vertical="center"/>
      <protection locked="0"/>
    </xf>
    <xf numFmtId="0" fontId="50" fillId="34" borderId="56" xfId="0" applyFont="1" applyFill="1" applyBorder="1" applyAlignment="1">
      <alignment horizontal="center" vertical="center"/>
    </xf>
    <xf numFmtId="0" fontId="49" fillId="34" borderId="57" xfId="0" applyFont="1" applyFill="1" applyBorder="1" applyAlignment="1">
      <alignment horizontal="center" vertical="center"/>
    </xf>
    <xf numFmtId="0" fontId="49" fillId="34" borderId="58" xfId="0" applyFont="1" applyFill="1" applyBorder="1" applyAlignment="1">
      <alignment horizontal="center" vertical="center"/>
    </xf>
    <xf numFmtId="0" fontId="49" fillId="34" borderId="59" xfId="0" applyFont="1" applyFill="1" applyBorder="1" applyAlignment="1">
      <alignment horizontal="center" vertical="center"/>
    </xf>
    <xf numFmtId="0" fontId="49" fillId="34" borderId="60" xfId="0" applyFont="1" applyFill="1" applyBorder="1" applyAlignment="1">
      <alignment horizontal="center" vertical="center"/>
    </xf>
    <xf numFmtId="0" fontId="49" fillId="34" borderId="61" xfId="0" applyFont="1" applyFill="1" applyBorder="1" applyAlignment="1">
      <alignment horizontal="center" vertical="center"/>
    </xf>
    <xf numFmtId="0" fontId="50" fillId="42" borderId="56" xfId="0" applyFont="1" applyFill="1" applyBorder="1" applyAlignment="1">
      <alignment horizontal="center" vertical="center"/>
    </xf>
    <xf numFmtId="0" fontId="49" fillId="42" borderId="57" xfId="0" applyFont="1" applyFill="1" applyBorder="1" applyAlignment="1">
      <alignment horizontal="center" vertical="center"/>
    </xf>
    <xf numFmtId="0" fontId="49" fillId="42" borderId="58" xfId="0" applyFont="1" applyFill="1" applyBorder="1" applyAlignment="1">
      <alignment horizontal="center" vertical="center"/>
    </xf>
    <xf numFmtId="0" fontId="49" fillId="42" borderId="59" xfId="0" applyFont="1" applyFill="1" applyBorder="1" applyAlignment="1">
      <alignment horizontal="center" vertical="center"/>
    </xf>
    <xf numFmtId="0" fontId="49" fillId="42" borderId="60" xfId="0" applyFont="1" applyFill="1" applyBorder="1" applyAlignment="1">
      <alignment horizontal="center" vertical="center"/>
    </xf>
    <xf numFmtId="0" fontId="49" fillId="42" borderId="61" xfId="0" applyFont="1" applyFill="1" applyBorder="1" applyAlignment="1">
      <alignment horizontal="center" vertical="center"/>
    </xf>
  </cellXfs>
  <cellStyles count="2">
    <cellStyle name="Normal" xfId="0" builtinId="0"/>
    <cellStyle name="Normal_Sheet1" xfId="1" xr:uid="{70D4C067-6EEB-43F4-AE26-795DD7445C34}"/>
  </cellStyles>
  <dxfs count="8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0"/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2182917</xdr:colOff>
      <xdr:row>11</xdr:row>
      <xdr:rowOff>48509</xdr:rowOff>
    </xdr:from>
    <xdr:to>
      <xdr:col>2</xdr:col>
      <xdr:colOff>2417379</xdr:colOff>
      <xdr:row>12</xdr:row>
      <xdr:rowOff>129357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4B6F6BE-A235-452D-8536-9898201DDDDC}"/>
            </a:ext>
          </a:extLst>
        </xdr:cNvPr>
        <xdr:cNvSpPr/>
      </xdr:nvSpPr>
      <xdr:spPr>
        <a:xfrm>
          <a:off x="6328197" y="1938269"/>
          <a:ext cx="234462" cy="27896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40308</xdr:rowOff>
    </xdr:from>
    <xdr:ext cx="1050940" cy="514949"/>
    <xdr:sp macro="[1]!Import_MC_ANY" textlink="">
      <xdr:nvSpPr>
        <xdr:cNvPr id="2" name="TextBox 1">
          <a:extLst>
            <a:ext uri="{FF2B5EF4-FFF2-40B4-BE49-F238E27FC236}">
              <a16:creationId xmlns:a16="http://schemas.microsoft.com/office/drawing/2014/main" id="{DC9114FF-37A9-4553-8DD0-AB47C196B2C1}"/>
            </a:ext>
          </a:extLst>
        </xdr:cNvPr>
        <xdr:cNvSpPr txBox="1"/>
      </xdr:nvSpPr>
      <xdr:spPr>
        <a:xfrm>
          <a:off x="5753100" y="29263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MATURITY CURVE v2.5 OR NEWER</a:t>
          </a:r>
          <a:endParaRPr lang="en-US" sz="900" b="1"/>
        </a:p>
      </xdr:txBody>
    </xdr:sp>
    <xdr:clientData/>
  </xdr:oneCellAnchor>
  <xdr:oneCellAnchor>
    <xdr:from>
      <xdr:col>9</xdr:col>
      <xdr:colOff>684550</xdr:colOff>
      <xdr:row>16</xdr:row>
      <xdr:rowOff>102141</xdr:rowOff>
    </xdr:from>
    <xdr:ext cx="1050940" cy="374077"/>
    <xdr:sp macro="[1]!CLEAR_MC" textlink="">
      <xdr:nvSpPr>
        <xdr:cNvPr id="3" name="TextBox 2">
          <a:extLst>
            <a:ext uri="{FF2B5EF4-FFF2-40B4-BE49-F238E27FC236}">
              <a16:creationId xmlns:a16="http://schemas.microsoft.com/office/drawing/2014/main" id="{D3E4506E-DED0-4B96-8EBF-CEF41732D086}"/>
            </a:ext>
          </a:extLst>
        </xdr:cNvPr>
        <xdr:cNvSpPr txBox="1"/>
      </xdr:nvSpPr>
      <xdr:spPr>
        <a:xfrm>
          <a:off x="7161550" y="2984406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MATURITY</a:t>
          </a:r>
          <a:r>
            <a:rPr lang="en-US" sz="900" b="1" baseline="0"/>
            <a:t> CURVE</a:t>
          </a:r>
          <a:endParaRPr lang="en-US" sz="900" b="1"/>
        </a:p>
      </xdr:txBody>
    </xdr:sp>
    <xdr:clientData/>
  </xdr:oneCellAnchor>
  <xdr:oneCellAnchor>
    <xdr:from>
      <xdr:col>8</xdr:col>
      <xdr:colOff>8274</xdr:colOff>
      <xdr:row>36</xdr:row>
      <xdr:rowOff>42117</xdr:rowOff>
    </xdr:from>
    <xdr:ext cx="1050940" cy="514949"/>
    <xdr:sp macro="[1]!Import_VAL1_ANY" textlink="">
      <xdr:nvSpPr>
        <xdr:cNvPr id="4" name="TextBox 3">
          <a:extLst>
            <a:ext uri="{FF2B5EF4-FFF2-40B4-BE49-F238E27FC236}">
              <a16:creationId xmlns:a16="http://schemas.microsoft.com/office/drawing/2014/main" id="{A390FA06-F064-4447-BAD5-B06639BA0E1D}"/>
            </a:ext>
          </a:extLst>
        </xdr:cNvPr>
        <xdr:cNvSpPr txBox="1"/>
      </xdr:nvSpPr>
      <xdr:spPr>
        <a:xfrm>
          <a:off x="5763279" y="6482922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694075</xdr:colOff>
      <xdr:row>36</xdr:row>
      <xdr:rowOff>104775</xdr:rowOff>
    </xdr:from>
    <xdr:ext cx="1050940" cy="374077"/>
    <xdr:sp macro="[1]!CLEAR_VAL1" textlink="">
      <xdr:nvSpPr>
        <xdr:cNvPr id="5" name="TextBox 4">
          <a:extLst>
            <a:ext uri="{FF2B5EF4-FFF2-40B4-BE49-F238E27FC236}">
              <a16:creationId xmlns:a16="http://schemas.microsoft.com/office/drawing/2014/main" id="{5E875F7F-B26E-4BA1-93A7-AC4739218FB0}"/>
            </a:ext>
          </a:extLst>
        </xdr:cNvPr>
        <xdr:cNvSpPr txBox="1"/>
      </xdr:nvSpPr>
      <xdr:spPr>
        <a:xfrm>
          <a:off x="7172980" y="6541770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1</a:t>
          </a:r>
        </a:p>
      </xdr:txBody>
    </xdr:sp>
    <xdr:clientData/>
  </xdr:oneCellAnchor>
  <xdr:oneCellAnchor>
    <xdr:from>
      <xdr:col>8</xdr:col>
      <xdr:colOff>8275</xdr:colOff>
      <xdr:row>56</xdr:row>
      <xdr:rowOff>33101</xdr:rowOff>
    </xdr:from>
    <xdr:ext cx="1050940" cy="514949"/>
    <xdr:sp macro="[1]!Import_VAL2_ANY" textlink="">
      <xdr:nvSpPr>
        <xdr:cNvPr id="6" name="TextBox 5">
          <a:extLst>
            <a:ext uri="{FF2B5EF4-FFF2-40B4-BE49-F238E27FC236}">
              <a16:creationId xmlns:a16="http://schemas.microsoft.com/office/drawing/2014/main" id="{6C3F847E-F22B-4533-A459-A62C7EC81F87}"/>
            </a:ext>
          </a:extLst>
        </xdr:cNvPr>
        <xdr:cNvSpPr txBox="1"/>
      </xdr:nvSpPr>
      <xdr:spPr>
        <a:xfrm>
          <a:off x="5763280" y="10022921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8275</xdr:colOff>
      <xdr:row>76</xdr:row>
      <xdr:rowOff>41375</xdr:rowOff>
    </xdr:from>
    <xdr:ext cx="1050940" cy="514949"/>
    <xdr:sp macro="[1]!Import_VAL3_ANY" textlink="">
      <xdr:nvSpPr>
        <xdr:cNvPr id="7" name="TextBox 6">
          <a:extLst>
            <a:ext uri="{FF2B5EF4-FFF2-40B4-BE49-F238E27FC236}">
              <a16:creationId xmlns:a16="http://schemas.microsoft.com/office/drawing/2014/main" id="{C37C0720-9EA6-488F-AD4B-5FDF76BF74A9}"/>
            </a:ext>
          </a:extLst>
        </xdr:cNvPr>
        <xdr:cNvSpPr txBox="1"/>
      </xdr:nvSpPr>
      <xdr:spPr>
        <a:xfrm>
          <a:off x="5763280" y="13585925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96</xdr:row>
      <xdr:rowOff>41375</xdr:rowOff>
    </xdr:from>
    <xdr:ext cx="1050940" cy="514949"/>
    <xdr:sp macro="[1]!Import_VAL4_ANY" textlink="">
      <xdr:nvSpPr>
        <xdr:cNvPr id="8" name="TextBox 7">
          <a:extLst>
            <a:ext uri="{FF2B5EF4-FFF2-40B4-BE49-F238E27FC236}">
              <a16:creationId xmlns:a16="http://schemas.microsoft.com/office/drawing/2014/main" id="{CA2BA8BB-61F6-463A-AC68-CB900E68B3A0}"/>
            </a:ext>
          </a:extLst>
        </xdr:cNvPr>
        <xdr:cNvSpPr txBox="1"/>
      </xdr:nvSpPr>
      <xdr:spPr>
        <a:xfrm>
          <a:off x="5753100" y="171387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116</xdr:row>
      <xdr:rowOff>41376</xdr:rowOff>
    </xdr:from>
    <xdr:ext cx="1050940" cy="514949"/>
    <xdr:sp macro="[1]!Import_VAL5_ANY" textlink="">
      <xdr:nvSpPr>
        <xdr:cNvPr id="9" name="TextBox 8">
          <a:extLst>
            <a:ext uri="{FF2B5EF4-FFF2-40B4-BE49-F238E27FC236}">
              <a16:creationId xmlns:a16="http://schemas.microsoft.com/office/drawing/2014/main" id="{8D9DB50C-C6F8-4141-97B3-DB9A9A72055F}"/>
            </a:ext>
          </a:extLst>
        </xdr:cNvPr>
        <xdr:cNvSpPr txBox="1"/>
      </xdr:nvSpPr>
      <xdr:spPr>
        <a:xfrm>
          <a:off x="5753100" y="20691576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136</xdr:row>
      <xdr:rowOff>41375</xdr:rowOff>
    </xdr:from>
    <xdr:ext cx="1050940" cy="514949"/>
    <xdr:sp macro="[1]!Import_VAL6_ANY" textlink="">
      <xdr:nvSpPr>
        <xdr:cNvPr id="10" name="TextBox 9">
          <a:extLst>
            <a:ext uri="{FF2B5EF4-FFF2-40B4-BE49-F238E27FC236}">
              <a16:creationId xmlns:a16="http://schemas.microsoft.com/office/drawing/2014/main" id="{8B835CA3-AA20-40FA-8585-F493070FA115}"/>
            </a:ext>
          </a:extLst>
        </xdr:cNvPr>
        <xdr:cNvSpPr txBox="1"/>
      </xdr:nvSpPr>
      <xdr:spPr>
        <a:xfrm>
          <a:off x="5753100" y="24244400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156</xdr:row>
      <xdr:rowOff>33101</xdr:rowOff>
    </xdr:from>
    <xdr:ext cx="1050940" cy="514949"/>
    <xdr:sp macro="[1]!Import_VAL7_ANY" textlink="">
      <xdr:nvSpPr>
        <xdr:cNvPr id="11" name="TextBox 10">
          <a:extLst>
            <a:ext uri="{FF2B5EF4-FFF2-40B4-BE49-F238E27FC236}">
              <a16:creationId xmlns:a16="http://schemas.microsoft.com/office/drawing/2014/main" id="{54A75B18-E270-4FA4-9730-326D0A845162}"/>
            </a:ext>
          </a:extLst>
        </xdr:cNvPr>
        <xdr:cNvSpPr txBox="1"/>
      </xdr:nvSpPr>
      <xdr:spPr>
        <a:xfrm>
          <a:off x="5753100" y="27787046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176</xdr:row>
      <xdr:rowOff>42203</xdr:rowOff>
    </xdr:from>
    <xdr:ext cx="1050940" cy="514949"/>
    <xdr:sp macro="[1]!Import_VAL8_ANY" textlink="">
      <xdr:nvSpPr>
        <xdr:cNvPr id="12" name="TextBox 11">
          <a:extLst>
            <a:ext uri="{FF2B5EF4-FFF2-40B4-BE49-F238E27FC236}">
              <a16:creationId xmlns:a16="http://schemas.microsoft.com/office/drawing/2014/main" id="{13F2637C-84E5-48ED-AA92-31BD8F8AC991}"/>
            </a:ext>
          </a:extLst>
        </xdr:cNvPr>
        <xdr:cNvSpPr txBox="1"/>
      </xdr:nvSpPr>
      <xdr:spPr>
        <a:xfrm>
          <a:off x="5753100" y="313527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196</xdr:row>
      <xdr:rowOff>35169</xdr:rowOff>
    </xdr:from>
    <xdr:ext cx="1050940" cy="514949"/>
    <xdr:sp macro="[1]!Import_VAL9_ANY" textlink="">
      <xdr:nvSpPr>
        <xdr:cNvPr id="13" name="TextBox 12">
          <a:extLst>
            <a:ext uri="{FF2B5EF4-FFF2-40B4-BE49-F238E27FC236}">
              <a16:creationId xmlns:a16="http://schemas.microsoft.com/office/drawing/2014/main" id="{127D4700-DAB1-4F6E-8A55-7932631649E9}"/>
            </a:ext>
          </a:extLst>
        </xdr:cNvPr>
        <xdr:cNvSpPr txBox="1"/>
      </xdr:nvSpPr>
      <xdr:spPr>
        <a:xfrm>
          <a:off x="5753100" y="34896669"/>
          <a:ext cx="1050940" cy="514949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685800</xdr:colOff>
      <xdr:row>56</xdr:row>
      <xdr:rowOff>104775</xdr:rowOff>
    </xdr:from>
    <xdr:ext cx="1050940" cy="374077"/>
    <xdr:sp macro="[1]!CLEAR_VAL2" textlink="">
      <xdr:nvSpPr>
        <xdr:cNvPr id="14" name="TextBox 13">
          <a:extLst>
            <a:ext uri="{FF2B5EF4-FFF2-40B4-BE49-F238E27FC236}">
              <a16:creationId xmlns:a16="http://schemas.microsoft.com/office/drawing/2014/main" id="{EEF8503A-2CC5-43C7-B249-D3DEFF96AB9E}"/>
            </a:ext>
          </a:extLst>
        </xdr:cNvPr>
        <xdr:cNvSpPr txBox="1"/>
      </xdr:nvSpPr>
      <xdr:spPr>
        <a:xfrm>
          <a:off x="7162800" y="1009459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CLEAR</a:t>
          </a:r>
          <a:r>
            <a:rPr lang="en-US" sz="900" b="1"/>
            <a:t> VALIDATION 2</a:t>
          </a:r>
        </a:p>
      </xdr:txBody>
    </xdr:sp>
    <xdr:clientData/>
  </xdr:oneCellAnchor>
  <xdr:oneCellAnchor>
    <xdr:from>
      <xdr:col>9</xdr:col>
      <xdr:colOff>676275</xdr:colOff>
      <xdr:row>76</xdr:row>
      <xdr:rowOff>114300</xdr:rowOff>
    </xdr:from>
    <xdr:ext cx="1050940" cy="374077"/>
    <xdr:sp macro="[1]!CLEAR_VAL3" textlink="">
      <xdr:nvSpPr>
        <xdr:cNvPr id="15" name="TextBox 14">
          <a:extLst>
            <a:ext uri="{FF2B5EF4-FFF2-40B4-BE49-F238E27FC236}">
              <a16:creationId xmlns:a16="http://schemas.microsoft.com/office/drawing/2014/main" id="{603058DC-7869-471C-A30D-E10B776E7CF8}"/>
            </a:ext>
          </a:extLst>
        </xdr:cNvPr>
        <xdr:cNvSpPr txBox="1"/>
      </xdr:nvSpPr>
      <xdr:spPr>
        <a:xfrm>
          <a:off x="7151370" y="13658850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</a:t>
          </a:r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VALIDATION</a:t>
          </a:r>
          <a:r>
            <a:rPr lang="en-US" sz="900" b="1"/>
            <a:t> 3</a:t>
          </a:r>
        </a:p>
      </xdr:txBody>
    </xdr:sp>
    <xdr:clientData/>
  </xdr:oneCellAnchor>
  <xdr:oneCellAnchor>
    <xdr:from>
      <xdr:col>9</xdr:col>
      <xdr:colOff>666750</xdr:colOff>
      <xdr:row>96</xdr:row>
      <xdr:rowOff>114300</xdr:rowOff>
    </xdr:from>
    <xdr:ext cx="1050940" cy="374077"/>
    <xdr:sp macro="[1]!CLEAR_VAL4" textlink="">
      <xdr:nvSpPr>
        <xdr:cNvPr id="16" name="TextBox 15">
          <a:extLst>
            <a:ext uri="{FF2B5EF4-FFF2-40B4-BE49-F238E27FC236}">
              <a16:creationId xmlns:a16="http://schemas.microsoft.com/office/drawing/2014/main" id="{7AA46AD0-6272-41D3-B831-07E93998FE8D}"/>
            </a:ext>
          </a:extLst>
        </xdr:cNvPr>
        <xdr:cNvSpPr txBox="1"/>
      </xdr:nvSpPr>
      <xdr:spPr>
        <a:xfrm>
          <a:off x="7139940" y="172116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4</a:t>
          </a:r>
        </a:p>
      </xdr:txBody>
    </xdr:sp>
    <xdr:clientData/>
  </xdr:oneCellAnchor>
  <xdr:oneCellAnchor>
    <xdr:from>
      <xdr:col>9</xdr:col>
      <xdr:colOff>676275</xdr:colOff>
      <xdr:row>116</xdr:row>
      <xdr:rowOff>95250</xdr:rowOff>
    </xdr:from>
    <xdr:ext cx="1050940" cy="374077"/>
    <xdr:sp macro="[1]!CLEAR_VAL5" textlink="">
      <xdr:nvSpPr>
        <xdr:cNvPr id="17" name="TextBox 16">
          <a:extLst>
            <a:ext uri="{FF2B5EF4-FFF2-40B4-BE49-F238E27FC236}">
              <a16:creationId xmlns:a16="http://schemas.microsoft.com/office/drawing/2014/main" id="{91594F88-92ED-4F9D-A0E1-83F9962251EC}"/>
            </a:ext>
          </a:extLst>
        </xdr:cNvPr>
        <xdr:cNvSpPr txBox="1"/>
      </xdr:nvSpPr>
      <xdr:spPr>
        <a:xfrm>
          <a:off x="7151370" y="20741640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5</a:t>
          </a:r>
        </a:p>
      </xdr:txBody>
    </xdr:sp>
    <xdr:clientData/>
  </xdr:oneCellAnchor>
  <xdr:oneCellAnchor>
    <xdr:from>
      <xdr:col>9</xdr:col>
      <xdr:colOff>666750</xdr:colOff>
      <xdr:row>136</xdr:row>
      <xdr:rowOff>104775</xdr:rowOff>
    </xdr:from>
    <xdr:ext cx="1050940" cy="374077"/>
    <xdr:sp macro="[1]!CLEAR_VAL6" textlink="">
      <xdr:nvSpPr>
        <xdr:cNvPr id="18" name="TextBox 17">
          <a:extLst>
            <a:ext uri="{FF2B5EF4-FFF2-40B4-BE49-F238E27FC236}">
              <a16:creationId xmlns:a16="http://schemas.microsoft.com/office/drawing/2014/main" id="{1D206FEF-5157-46B4-B865-46F705BFC2F1}"/>
            </a:ext>
          </a:extLst>
        </xdr:cNvPr>
        <xdr:cNvSpPr txBox="1"/>
      </xdr:nvSpPr>
      <xdr:spPr>
        <a:xfrm>
          <a:off x="7139940" y="2430589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6</a:t>
          </a:r>
        </a:p>
      </xdr:txBody>
    </xdr:sp>
    <xdr:clientData/>
  </xdr:oneCellAnchor>
  <xdr:oneCellAnchor>
    <xdr:from>
      <xdr:col>9</xdr:col>
      <xdr:colOff>676275</xdr:colOff>
      <xdr:row>156</xdr:row>
      <xdr:rowOff>104775</xdr:rowOff>
    </xdr:from>
    <xdr:ext cx="1050940" cy="374077"/>
    <xdr:sp macro="[1]!CLEAR_VAL7" textlink="">
      <xdr:nvSpPr>
        <xdr:cNvPr id="19" name="TextBox 18">
          <a:extLst>
            <a:ext uri="{FF2B5EF4-FFF2-40B4-BE49-F238E27FC236}">
              <a16:creationId xmlns:a16="http://schemas.microsoft.com/office/drawing/2014/main" id="{ADE98F8E-057B-4ECB-A5E4-78292FC67B8D}"/>
            </a:ext>
          </a:extLst>
        </xdr:cNvPr>
        <xdr:cNvSpPr txBox="1"/>
      </xdr:nvSpPr>
      <xdr:spPr>
        <a:xfrm>
          <a:off x="7151370" y="27858720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7</a:t>
          </a:r>
        </a:p>
      </xdr:txBody>
    </xdr:sp>
    <xdr:clientData/>
  </xdr:oneCellAnchor>
  <xdr:oneCellAnchor>
    <xdr:from>
      <xdr:col>9</xdr:col>
      <xdr:colOff>638175</xdr:colOff>
      <xdr:row>176</xdr:row>
      <xdr:rowOff>114300</xdr:rowOff>
    </xdr:from>
    <xdr:ext cx="1050940" cy="374077"/>
    <xdr:sp macro="[1]!CLEAR_VAL8" textlink="">
      <xdr:nvSpPr>
        <xdr:cNvPr id="20" name="TextBox 19">
          <a:extLst>
            <a:ext uri="{FF2B5EF4-FFF2-40B4-BE49-F238E27FC236}">
              <a16:creationId xmlns:a16="http://schemas.microsoft.com/office/drawing/2014/main" id="{AAA4DB9A-24C4-4261-A49B-E2EC2AE017B4}"/>
            </a:ext>
          </a:extLst>
        </xdr:cNvPr>
        <xdr:cNvSpPr txBox="1"/>
      </xdr:nvSpPr>
      <xdr:spPr>
        <a:xfrm>
          <a:off x="7113270" y="314229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8</a:t>
          </a:r>
        </a:p>
      </xdr:txBody>
    </xdr:sp>
    <xdr:clientData/>
  </xdr:oneCellAnchor>
  <xdr:oneCellAnchor>
    <xdr:from>
      <xdr:col>9</xdr:col>
      <xdr:colOff>657225</xdr:colOff>
      <xdr:row>196</xdr:row>
      <xdr:rowOff>95250</xdr:rowOff>
    </xdr:from>
    <xdr:ext cx="1050940" cy="374077"/>
    <xdr:sp macro="[1]!CLEAR_VAL9" textlink="">
      <xdr:nvSpPr>
        <xdr:cNvPr id="21" name="TextBox 20">
          <a:extLst>
            <a:ext uri="{FF2B5EF4-FFF2-40B4-BE49-F238E27FC236}">
              <a16:creationId xmlns:a16="http://schemas.microsoft.com/office/drawing/2014/main" id="{348CF69E-36FB-4E21-8E9F-C57F3D37634E}"/>
            </a:ext>
          </a:extLst>
        </xdr:cNvPr>
        <xdr:cNvSpPr txBox="1"/>
      </xdr:nvSpPr>
      <xdr:spPr>
        <a:xfrm>
          <a:off x="7136130" y="34952940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9</a:t>
          </a:r>
        </a:p>
      </xdr:txBody>
    </xdr:sp>
    <xdr:clientData/>
  </xdr:oneCellAnchor>
  <xdr:twoCellAnchor>
    <xdr:from>
      <xdr:col>7</xdr:col>
      <xdr:colOff>195072</xdr:colOff>
      <xdr:row>14</xdr:row>
      <xdr:rowOff>144780</xdr:rowOff>
    </xdr:from>
    <xdr:to>
      <xdr:col>7</xdr:col>
      <xdr:colOff>640080</xdr:colOff>
      <xdr:row>18</xdr:row>
      <xdr:rowOff>60960</xdr:rowOff>
    </xdr:to>
    <xdr:sp macro="" textlink="">
      <xdr:nvSpPr>
        <xdr:cNvPr id="22" name="Arrow: U-Turn 21">
          <a:extLst>
            <a:ext uri="{FF2B5EF4-FFF2-40B4-BE49-F238E27FC236}">
              <a16:creationId xmlns:a16="http://schemas.microsoft.com/office/drawing/2014/main" id="{F70231EC-AD62-4593-BF67-E43B0C19EE00}"/>
            </a:ext>
          </a:extLst>
        </xdr:cNvPr>
        <xdr:cNvSpPr/>
      </xdr:nvSpPr>
      <xdr:spPr>
        <a:xfrm rot="16200000" flipH="1">
          <a:off x="5141976" y="2760726"/>
          <a:ext cx="609600" cy="441198"/>
        </a:xfrm>
        <a:prstGeom prst="utur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666750</xdr:colOff>
      <xdr:row>15</xdr:row>
      <xdr:rowOff>133350</xdr:rowOff>
    </xdr:from>
    <xdr:to>
      <xdr:col>14</xdr:col>
      <xdr:colOff>190500</xdr:colOff>
      <xdr:row>19</xdr:row>
      <xdr:rowOff>142875</xdr:rowOff>
    </xdr:to>
    <xdr:sp macro="[1]!Import_EVERYTHING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011DB6F8-B28F-4676-9F63-66C9D12952D5}"/>
            </a:ext>
          </a:extLst>
        </xdr:cNvPr>
        <xdr:cNvSpPr/>
      </xdr:nvSpPr>
      <xdr:spPr>
        <a:xfrm>
          <a:off x="8587740" y="2834640"/>
          <a:ext cx="1699260" cy="70675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CLICK HERE TO IMPORT MATURITY CURVE AND ALL VALIDATIONS</a:t>
          </a:r>
        </a:p>
      </xdr:txBody>
    </xdr:sp>
    <xdr:clientData/>
  </xdr:twoCellAnchor>
  <xdr:twoCellAnchor>
    <xdr:from>
      <xdr:col>15</xdr:col>
      <xdr:colOff>200025</xdr:colOff>
      <xdr:row>3</xdr:row>
      <xdr:rowOff>47625</xdr:rowOff>
    </xdr:from>
    <xdr:to>
      <xdr:col>16</xdr:col>
      <xdr:colOff>561975</xdr:colOff>
      <xdr:row>5</xdr:row>
      <xdr:rowOff>76200</xdr:rowOff>
    </xdr:to>
    <xdr:sp macro="[1]!Clear_ALL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2C60951B-AF2D-4A6E-8032-BCCEA480E6F9}"/>
            </a:ext>
          </a:extLst>
        </xdr:cNvPr>
        <xdr:cNvSpPr/>
      </xdr:nvSpPr>
      <xdr:spPr>
        <a:xfrm>
          <a:off x="11022330" y="592455"/>
          <a:ext cx="1082040" cy="38862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CLEAR</a:t>
          </a:r>
          <a:r>
            <a:rPr lang="en-US" sz="1400" baseline="0">
              <a:solidFill>
                <a:sysClr val="windowText" lastClr="000000"/>
              </a:solidFill>
            </a:rPr>
            <a:t> ALL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40308</xdr:rowOff>
    </xdr:from>
    <xdr:ext cx="1050940" cy="514949"/>
    <xdr:sp macro="[1]!Import_MC_ANY" textlink="">
      <xdr:nvSpPr>
        <xdr:cNvPr id="2" name="TextBox 1">
          <a:extLst>
            <a:ext uri="{FF2B5EF4-FFF2-40B4-BE49-F238E27FC236}">
              <a16:creationId xmlns:a16="http://schemas.microsoft.com/office/drawing/2014/main" id="{64E41A93-8381-4BCE-A1C0-2A0FB1B97614}"/>
            </a:ext>
          </a:extLst>
        </xdr:cNvPr>
        <xdr:cNvSpPr txBox="1"/>
      </xdr:nvSpPr>
      <xdr:spPr>
        <a:xfrm>
          <a:off x="5753100" y="29263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MATURITY CURVE v2.5 OR NEWER</a:t>
          </a:r>
          <a:endParaRPr lang="en-US" sz="900" b="1"/>
        </a:p>
      </xdr:txBody>
    </xdr:sp>
    <xdr:clientData/>
  </xdr:oneCellAnchor>
  <xdr:oneCellAnchor>
    <xdr:from>
      <xdr:col>9</xdr:col>
      <xdr:colOff>646450</xdr:colOff>
      <xdr:row>16</xdr:row>
      <xdr:rowOff>121191</xdr:rowOff>
    </xdr:from>
    <xdr:ext cx="1050940" cy="374077"/>
    <xdr:sp macro="[1]!CLEAR_MC" textlink="">
      <xdr:nvSpPr>
        <xdr:cNvPr id="3" name="TextBox 2">
          <a:extLst>
            <a:ext uri="{FF2B5EF4-FFF2-40B4-BE49-F238E27FC236}">
              <a16:creationId xmlns:a16="http://schemas.microsoft.com/office/drawing/2014/main" id="{1E72231B-4409-4F03-9332-40D886E0F6FB}"/>
            </a:ext>
          </a:extLst>
        </xdr:cNvPr>
        <xdr:cNvSpPr txBox="1"/>
      </xdr:nvSpPr>
      <xdr:spPr>
        <a:xfrm>
          <a:off x="7123450" y="3009171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MATURITY</a:t>
          </a:r>
          <a:r>
            <a:rPr lang="en-US" sz="900" b="1" baseline="0"/>
            <a:t> CURVE</a:t>
          </a:r>
          <a:endParaRPr lang="en-US" sz="900" b="1"/>
        </a:p>
      </xdr:txBody>
    </xdr:sp>
    <xdr:clientData/>
  </xdr:oneCellAnchor>
  <xdr:oneCellAnchor>
    <xdr:from>
      <xdr:col>8</xdr:col>
      <xdr:colOff>8274</xdr:colOff>
      <xdr:row>36</xdr:row>
      <xdr:rowOff>42117</xdr:rowOff>
    </xdr:from>
    <xdr:ext cx="1050940" cy="514949"/>
    <xdr:sp macro="[1]!Import_VAL1_ANY" textlink="">
      <xdr:nvSpPr>
        <xdr:cNvPr id="4" name="TextBox 3">
          <a:extLst>
            <a:ext uri="{FF2B5EF4-FFF2-40B4-BE49-F238E27FC236}">
              <a16:creationId xmlns:a16="http://schemas.microsoft.com/office/drawing/2014/main" id="{FE1C71F6-385A-4269-A39F-0BD6D94F2ADE}"/>
            </a:ext>
          </a:extLst>
        </xdr:cNvPr>
        <xdr:cNvSpPr txBox="1"/>
      </xdr:nvSpPr>
      <xdr:spPr>
        <a:xfrm>
          <a:off x="5763279" y="6473397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646450</xdr:colOff>
      <xdr:row>36</xdr:row>
      <xdr:rowOff>104775</xdr:rowOff>
    </xdr:from>
    <xdr:ext cx="1050940" cy="374077"/>
    <xdr:sp macro="[1]!CLEAR_VAL1" textlink="">
      <xdr:nvSpPr>
        <xdr:cNvPr id="5" name="TextBox 4">
          <a:extLst>
            <a:ext uri="{FF2B5EF4-FFF2-40B4-BE49-F238E27FC236}">
              <a16:creationId xmlns:a16="http://schemas.microsoft.com/office/drawing/2014/main" id="{BE951C41-3DB1-475B-8AA2-D27999FC1498}"/>
            </a:ext>
          </a:extLst>
        </xdr:cNvPr>
        <xdr:cNvSpPr txBox="1"/>
      </xdr:nvSpPr>
      <xdr:spPr>
        <a:xfrm>
          <a:off x="7123450" y="65322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1</a:t>
          </a:r>
        </a:p>
      </xdr:txBody>
    </xdr:sp>
    <xdr:clientData/>
  </xdr:oneCellAnchor>
  <xdr:oneCellAnchor>
    <xdr:from>
      <xdr:col>8</xdr:col>
      <xdr:colOff>8275</xdr:colOff>
      <xdr:row>56</xdr:row>
      <xdr:rowOff>33101</xdr:rowOff>
    </xdr:from>
    <xdr:ext cx="1050940" cy="514949"/>
    <xdr:sp macro="[1]!Import_VAL2_ANY" textlink="">
      <xdr:nvSpPr>
        <xdr:cNvPr id="6" name="TextBox 5">
          <a:extLst>
            <a:ext uri="{FF2B5EF4-FFF2-40B4-BE49-F238E27FC236}">
              <a16:creationId xmlns:a16="http://schemas.microsoft.com/office/drawing/2014/main" id="{9628635C-1E60-4DE7-89D0-99A99AE7D90D}"/>
            </a:ext>
          </a:extLst>
        </xdr:cNvPr>
        <xdr:cNvSpPr txBox="1"/>
      </xdr:nvSpPr>
      <xdr:spPr>
        <a:xfrm>
          <a:off x="5763280" y="1000387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8275</xdr:colOff>
      <xdr:row>76</xdr:row>
      <xdr:rowOff>41375</xdr:rowOff>
    </xdr:from>
    <xdr:ext cx="1050940" cy="514949"/>
    <xdr:sp macro="[1]!Import_VAL3_ANY" textlink="">
      <xdr:nvSpPr>
        <xdr:cNvPr id="7" name="TextBox 6">
          <a:extLst>
            <a:ext uri="{FF2B5EF4-FFF2-40B4-BE49-F238E27FC236}">
              <a16:creationId xmlns:a16="http://schemas.microsoft.com/office/drawing/2014/main" id="{9DD27591-A7E1-4ED5-9603-C3E6134FE58C}"/>
            </a:ext>
          </a:extLst>
        </xdr:cNvPr>
        <xdr:cNvSpPr txBox="1"/>
      </xdr:nvSpPr>
      <xdr:spPr>
        <a:xfrm>
          <a:off x="5763280" y="135573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96</xdr:row>
      <xdr:rowOff>41375</xdr:rowOff>
    </xdr:from>
    <xdr:ext cx="1050940" cy="514949"/>
    <xdr:sp macro="[1]!Import_VAL4_ANY" textlink="">
      <xdr:nvSpPr>
        <xdr:cNvPr id="8" name="TextBox 7">
          <a:extLst>
            <a:ext uri="{FF2B5EF4-FFF2-40B4-BE49-F238E27FC236}">
              <a16:creationId xmlns:a16="http://schemas.microsoft.com/office/drawing/2014/main" id="{F9DAFED4-901B-41CA-AFEA-205CAB550215}"/>
            </a:ext>
          </a:extLst>
        </xdr:cNvPr>
        <xdr:cNvSpPr txBox="1"/>
      </xdr:nvSpPr>
      <xdr:spPr>
        <a:xfrm>
          <a:off x="5753100" y="171006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116</xdr:row>
      <xdr:rowOff>41376</xdr:rowOff>
    </xdr:from>
    <xdr:ext cx="1050940" cy="514949"/>
    <xdr:sp macro="[1]!Import_VAL5_ANY" textlink="">
      <xdr:nvSpPr>
        <xdr:cNvPr id="9" name="TextBox 8">
          <a:extLst>
            <a:ext uri="{FF2B5EF4-FFF2-40B4-BE49-F238E27FC236}">
              <a16:creationId xmlns:a16="http://schemas.microsoft.com/office/drawing/2014/main" id="{F50F6081-E999-498D-8A0C-E381955E0009}"/>
            </a:ext>
          </a:extLst>
        </xdr:cNvPr>
        <xdr:cNvSpPr txBox="1"/>
      </xdr:nvSpPr>
      <xdr:spPr>
        <a:xfrm>
          <a:off x="5753100" y="2064395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136</xdr:row>
      <xdr:rowOff>41375</xdr:rowOff>
    </xdr:from>
    <xdr:ext cx="1050940" cy="514949"/>
    <xdr:sp macro="[1]!Import_VAL6_ANY" textlink="">
      <xdr:nvSpPr>
        <xdr:cNvPr id="10" name="TextBox 9">
          <a:extLst>
            <a:ext uri="{FF2B5EF4-FFF2-40B4-BE49-F238E27FC236}">
              <a16:creationId xmlns:a16="http://schemas.microsoft.com/office/drawing/2014/main" id="{273178D1-1514-4D2E-9511-3B4EEA32F4B0}"/>
            </a:ext>
          </a:extLst>
        </xdr:cNvPr>
        <xdr:cNvSpPr txBox="1"/>
      </xdr:nvSpPr>
      <xdr:spPr>
        <a:xfrm>
          <a:off x="5753100" y="241872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156</xdr:row>
      <xdr:rowOff>33101</xdr:rowOff>
    </xdr:from>
    <xdr:ext cx="1050940" cy="514949"/>
    <xdr:sp macro="[1]!Import_VAL7_ANY" textlink="">
      <xdr:nvSpPr>
        <xdr:cNvPr id="11" name="TextBox 10">
          <a:extLst>
            <a:ext uri="{FF2B5EF4-FFF2-40B4-BE49-F238E27FC236}">
              <a16:creationId xmlns:a16="http://schemas.microsoft.com/office/drawing/2014/main" id="{A5A7FCB6-482C-499F-9E57-0CBE25AD4E5B}"/>
            </a:ext>
          </a:extLst>
        </xdr:cNvPr>
        <xdr:cNvSpPr txBox="1"/>
      </xdr:nvSpPr>
      <xdr:spPr>
        <a:xfrm>
          <a:off x="5753100" y="2772037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176</xdr:row>
      <xdr:rowOff>42203</xdr:rowOff>
    </xdr:from>
    <xdr:ext cx="1050940" cy="514949"/>
    <xdr:sp macro="[1]!Import_VAL8_ANY" textlink="">
      <xdr:nvSpPr>
        <xdr:cNvPr id="12" name="TextBox 11">
          <a:extLst>
            <a:ext uri="{FF2B5EF4-FFF2-40B4-BE49-F238E27FC236}">
              <a16:creationId xmlns:a16="http://schemas.microsoft.com/office/drawing/2014/main" id="{B9454F0D-CF5A-4D1D-A43A-038AF00C8228}"/>
            </a:ext>
          </a:extLst>
        </xdr:cNvPr>
        <xdr:cNvSpPr txBox="1"/>
      </xdr:nvSpPr>
      <xdr:spPr>
        <a:xfrm>
          <a:off x="5753100" y="312765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196</xdr:row>
      <xdr:rowOff>35169</xdr:rowOff>
    </xdr:from>
    <xdr:ext cx="1050940" cy="514949"/>
    <xdr:sp macro="[1]!Import_VAL9_ANY" textlink="">
      <xdr:nvSpPr>
        <xdr:cNvPr id="13" name="TextBox 12">
          <a:extLst>
            <a:ext uri="{FF2B5EF4-FFF2-40B4-BE49-F238E27FC236}">
              <a16:creationId xmlns:a16="http://schemas.microsoft.com/office/drawing/2014/main" id="{3A26BB19-F7B5-40CD-9FCB-A097AF67DC0B}"/>
            </a:ext>
          </a:extLst>
        </xdr:cNvPr>
        <xdr:cNvSpPr txBox="1"/>
      </xdr:nvSpPr>
      <xdr:spPr>
        <a:xfrm>
          <a:off x="5753100" y="34810944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666750</xdr:colOff>
      <xdr:row>56</xdr:row>
      <xdr:rowOff>104775</xdr:rowOff>
    </xdr:from>
    <xdr:ext cx="1050940" cy="374077"/>
    <xdr:sp macro="[1]!CLEAR_VAL2" textlink="">
      <xdr:nvSpPr>
        <xdr:cNvPr id="14" name="TextBox 13">
          <a:extLst>
            <a:ext uri="{FF2B5EF4-FFF2-40B4-BE49-F238E27FC236}">
              <a16:creationId xmlns:a16="http://schemas.microsoft.com/office/drawing/2014/main" id="{75AFF2B1-178B-40ED-81B6-CDD8228FAF52}"/>
            </a:ext>
          </a:extLst>
        </xdr:cNvPr>
        <xdr:cNvSpPr txBox="1"/>
      </xdr:nvSpPr>
      <xdr:spPr>
        <a:xfrm>
          <a:off x="7139940" y="100755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CLEAR</a:t>
          </a:r>
          <a:r>
            <a:rPr lang="en-US" sz="900" b="1"/>
            <a:t> VALIDATION 2</a:t>
          </a:r>
        </a:p>
      </xdr:txBody>
    </xdr:sp>
    <xdr:clientData/>
  </xdr:oneCellAnchor>
  <xdr:oneCellAnchor>
    <xdr:from>
      <xdr:col>9</xdr:col>
      <xdr:colOff>666750</xdr:colOff>
      <xdr:row>76</xdr:row>
      <xdr:rowOff>104775</xdr:rowOff>
    </xdr:from>
    <xdr:ext cx="1050940" cy="374077"/>
    <xdr:sp macro="[1]!CLEAR_VAL3" textlink="">
      <xdr:nvSpPr>
        <xdr:cNvPr id="15" name="TextBox 14">
          <a:extLst>
            <a:ext uri="{FF2B5EF4-FFF2-40B4-BE49-F238E27FC236}">
              <a16:creationId xmlns:a16="http://schemas.microsoft.com/office/drawing/2014/main" id="{25EC515C-56EC-4A7A-AC13-2AFF1FF39E41}"/>
            </a:ext>
          </a:extLst>
        </xdr:cNvPr>
        <xdr:cNvSpPr txBox="1"/>
      </xdr:nvSpPr>
      <xdr:spPr>
        <a:xfrm>
          <a:off x="7139940" y="136188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</a:t>
          </a:r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VALIDATION</a:t>
          </a:r>
          <a:r>
            <a:rPr lang="en-US" sz="900" b="1"/>
            <a:t> 3</a:t>
          </a:r>
        </a:p>
      </xdr:txBody>
    </xdr:sp>
    <xdr:clientData/>
  </xdr:oneCellAnchor>
  <xdr:oneCellAnchor>
    <xdr:from>
      <xdr:col>9</xdr:col>
      <xdr:colOff>638175</xdr:colOff>
      <xdr:row>96</xdr:row>
      <xdr:rowOff>123825</xdr:rowOff>
    </xdr:from>
    <xdr:ext cx="1050940" cy="374077"/>
    <xdr:sp macro="[1]!CLEAR_VAL4" textlink="">
      <xdr:nvSpPr>
        <xdr:cNvPr id="16" name="TextBox 15">
          <a:extLst>
            <a:ext uri="{FF2B5EF4-FFF2-40B4-BE49-F238E27FC236}">
              <a16:creationId xmlns:a16="http://schemas.microsoft.com/office/drawing/2014/main" id="{75AD037E-872D-495B-ACBE-F3DDBA3BF1ED}"/>
            </a:ext>
          </a:extLst>
        </xdr:cNvPr>
        <xdr:cNvSpPr txBox="1"/>
      </xdr:nvSpPr>
      <xdr:spPr>
        <a:xfrm>
          <a:off x="7113270" y="1718500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4</a:t>
          </a:r>
        </a:p>
      </xdr:txBody>
    </xdr:sp>
    <xdr:clientData/>
  </xdr:oneCellAnchor>
  <xdr:oneCellAnchor>
    <xdr:from>
      <xdr:col>9</xdr:col>
      <xdr:colOff>647700</xdr:colOff>
      <xdr:row>116</xdr:row>
      <xdr:rowOff>95250</xdr:rowOff>
    </xdr:from>
    <xdr:ext cx="1050940" cy="374077"/>
    <xdr:sp macro="[1]!CLEAR_VAL5" textlink="">
      <xdr:nvSpPr>
        <xdr:cNvPr id="17" name="TextBox 16">
          <a:extLst>
            <a:ext uri="{FF2B5EF4-FFF2-40B4-BE49-F238E27FC236}">
              <a16:creationId xmlns:a16="http://schemas.microsoft.com/office/drawing/2014/main" id="{32735757-CBE3-4717-9EDF-702CAF4232A3}"/>
            </a:ext>
          </a:extLst>
        </xdr:cNvPr>
        <xdr:cNvSpPr txBox="1"/>
      </xdr:nvSpPr>
      <xdr:spPr>
        <a:xfrm>
          <a:off x="7124700" y="2069401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5</a:t>
          </a:r>
        </a:p>
      </xdr:txBody>
    </xdr:sp>
    <xdr:clientData/>
  </xdr:oneCellAnchor>
  <xdr:oneCellAnchor>
    <xdr:from>
      <xdr:col>9</xdr:col>
      <xdr:colOff>657225</xdr:colOff>
      <xdr:row>136</xdr:row>
      <xdr:rowOff>123825</xdr:rowOff>
    </xdr:from>
    <xdr:ext cx="1050940" cy="374077"/>
    <xdr:sp macro="[1]!CLEAR_VAL6" textlink="">
      <xdr:nvSpPr>
        <xdr:cNvPr id="18" name="TextBox 17">
          <a:extLst>
            <a:ext uri="{FF2B5EF4-FFF2-40B4-BE49-F238E27FC236}">
              <a16:creationId xmlns:a16="http://schemas.microsoft.com/office/drawing/2014/main" id="{BED8D52E-BA73-4063-A557-CE255F1C333C}"/>
            </a:ext>
          </a:extLst>
        </xdr:cNvPr>
        <xdr:cNvSpPr txBox="1"/>
      </xdr:nvSpPr>
      <xdr:spPr>
        <a:xfrm>
          <a:off x="7136130" y="2427160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6</a:t>
          </a:r>
        </a:p>
      </xdr:txBody>
    </xdr:sp>
    <xdr:clientData/>
  </xdr:oneCellAnchor>
  <xdr:oneCellAnchor>
    <xdr:from>
      <xdr:col>9</xdr:col>
      <xdr:colOff>657225</xdr:colOff>
      <xdr:row>156</xdr:row>
      <xdr:rowOff>114300</xdr:rowOff>
    </xdr:from>
    <xdr:ext cx="1050940" cy="374077"/>
    <xdr:sp macro="[1]!CLEAR_VAL7" textlink="">
      <xdr:nvSpPr>
        <xdr:cNvPr id="19" name="TextBox 18">
          <a:extLst>
            <a:ext uri="{FF2B5EF4-FFF2-40B4-BE49-F238E27FC236}">
              <a16:creationId xmlns:a16="http://schemas.microsoft.com/office/drawing/2014/main" id="{9337D839-E627-4022-AB8C-3BD2532A6F33}"/>
            </a:ext>
          </a:extLst>
        </xdr:cNvPr>
        <xdr:cNvSpPr txBox="1"/>
      </xdr:nvSpPr>
      <xdr:spPr>
        <a:xfrm>
          <a:off x="7136130" y="278034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7</a:t>
          </a:r>
        </a:p>
      </xdr:txBody>
    </xdr:sp>
    <xdr:clientData/>
  </xdr:oneCellAnchor>
  <xdr:oneCellAnchor>
    <xdr:from>
      <xdr:col>9</xdr:col>
      <xdr:colOff>647700</xdr:colOff>
      <xdr:row>176</xdr:row>
      <xdr:rowOff>114300</xdr:rowOff>
    </xdr:from>
    <xdr:ext cx="1050940" cy="374077"/>
    <xdr:sp macro="[1]!CLEAR_VAL8" textlink="">
      <xdr:nvSpPr>
        <xdr:cNvPr id="20" name="TextBox 19">
          <a:extLst>
            <a:ext uri="{FF2B5EF4-FFF2-40B4-BE49-F238E27FC236}">
              <a16:creationId xmlns:a16="http://schemas.microsoft.com/office/drawing/2014/main" id="{44CABEFE-250F-4815-A669-6DEE2E3F8355}"/>
            </a:ext>
          </a:extLst>
        </xdr:cNvPr>
        <xdr:cNvSpPr txBox="1"/>
      </xdr:nvSpPr>
      <xdr:spPr>
        <a:xfrm>
          <a:off x="7124700" y="313467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8</a:t>
          </a:r>
        </a:p>
      </xdr:txBody>
    </xdr:sp>
    <xdr:clientData/>
  </xdr:oneCellAnchor>
  <xdr:oneCellAnchor>
    <xdr:from>
      <xdr:col>9</xdr:col>
      <xdr:colOff>638175</xdr:colOff>
      <xdr:row>196</xdr:row>
      <xdr:rowOff>114300</xdr:rowOff>
    </xdr:from>
    <xdr:ext cx="1050940" cy="374077"/>
    <xdr:sp macro="[1]!CLEAR_VAL9" textlink="">
      <xdr:nvSpPr>
        <xdr:cNvPr id="21" name="TextBox 20">
          <a:extLst>
            <a:ext uri="{FF2B5EF4-FFF2-40B4-BE49-F238E27FC236}">
              <a16:creationId xmlns:a16="http://schemas.microsoft.com/office/drawing/2014/main" id="{68024228-70E1-4AD2-BAE3-E615A261A570}"/>
            </a:ext>
          </a:extLst>
        </xdr:cNvPr>
        <xdr:cNvSpPr txBox="1"/>
      </xdr:nvSpPr>
      <xdr:spPr>
        <a:xfrm>
          <a:off x="7113270" y="348900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9</a:t>
          </a:r>
        </a:p>
      </xdr:txBody>
    </xdr:sp>
    <xdr:clientData/>
  </xdr:oneCellAnchor>
  <xdr:twoCellAnchor>
    <xdr:from>
      <xdr:col>7</xdr:col>
      <xdr:colOff>220980</xdr:colOff>
      <xdr:row>14</xdr:row>
      <xdr:rowOff>144780</xdr:rowOff>
    </xdr:from>
    <xdr:to>
      <xdr:col>7</xdr:col>
      <xdr:colOff>665988</xdr:colOff>
      <xdr:row>18</xdr:row>
      <xdr:rowOff>60960</xdr:rowOff>
    </xdr:to>
    <xdr:sp macro="" textlink="">
      <xdr:nvSpPr>
        <xdr:cNvPr id="22" name="Arrow: U-Turn 21">
          <a:extLst>
            <a:ext uri="{FF2B5EF4-FFF2-40B4-BE49-F238E27FC236}">
              <a16:creationId xmlns:a16="http://schemas.microsoft.com/office/drawing/2014/main" id="{396BBB74-08FF-402D-9121-A51205E9BD85}"/>
            </a:ext>
          </a:extLst>
        </xdr:cNvPr>
        <xdr:cNvSpPr/>
      </xdr:nvSpPr>
      <xdr:spPr>
        <a:xfrm rot="16200000" flipH="1">
          <a:off x="5168837" y="2755963"/>
          <a:ext cx="609600" cy="450723"/>
        </a:xfrm>
        <a:prstGeom prst="uturnArrow">
          <a:avLst>
            <a:gd name="adj1" fmla="val 25000"/>
            <a:gd name="adj2" fmla="val 25000"/>
            <a:gd name="adj3" fmla="val 25000"/>
            <a:gd name="adj4" fmla="val 28339"/>
            <a:gd name="adj5" fmla="val 75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238125</xdr:colOff>
      <xdr:row>3</xdr:row>
      <xdr:rowOff>57150</xdr:rowOff>
    </xdr:from>
    <xdr:to>
      <xdr:col>16</xdr:col>
      <xdr:colOff>600075</xdr:colOff>
      <xdr:row>5</xdr:row>
      <xdr:rowOff>133350</xdr:rowOff>
    </xdr:to>
    <xdr:sp macro="[1]!Clear_ALL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C20427C3-8355-40DB-B422-7B459E9213DE}"/>
            </a:ext>
          </a:extLst>
        </xdr:cNvPr>
        <xdr:cNvSpPr/>
      </xdr:nvSpPr>
      <xdr:spPr>
        <a:xfrm>
          <a:off x="11060430" y="596265"/>
          <a:ext cx="1082040" cy="4381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CLEAR ALL</a:t>
          </a:r>
        </a:p>
      </xdr:txBody>
    </xdr:sp>
    <xdr:clientData/>
  </xdr:twoCellAnchor>
  <xdr:twoCellAnchor>
    <xdr:from>
      <xdr:col>12</xdr:col>
      <xdr:colOff>9526</xdr:colOff>
      <xdr:row>15</xdr:row>
      <xdr:rowOff>152399</xdr:rowOff>
    </xdr:from>
    <xdr:to>
      <xdr:col>14</xdr:col>
      <xdr:colOff>247650</xdr:colOff>
      <xdr:row>19</xdr:row>
      <xdr:rowOff>152399</xdr:rowOff>
    </xdr:to>
    <xdr:sp macro="[1]!Import_EVERYTHING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9D2EF9F5-1EDB-4BCE-8CD1-D2C82A23EB3E}"/>
            </a:ext>
          </a:extLst>
        </xdr:cNvPr>
        <xdr:cNvSpPr/>
      </xdr:nvSpPr>
      <xdr:spPr>
        <a:xfrm>
          <a:off x="8660131" y="2857499"/>
          <a:ext cx="1680209" cy="69532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CLICK HERE TO IMPORT</a:t>
          </a:r>
        </a:p>
        <a:p>
          <a:pPr algn="ctr"/>
          <a:r>
            <a:rPr lang="en-US" sz="1100">
              <a:solidFill>
                <a:srgbClr val="FF0000"/>
              </a:solidFill>
            </a:rPr>
            <a:t>MATURITY CURVE AND</a:t>
          </a:r>
        </a:p>
        <a:p>
          <a:pPr algn="ctr"/>
          <a:r>
            <a:rPr lang="en-US" sz="1100">
              <a:solidFill>
                <a:srgbClr val="FF0000"/>
              </a:solidFill>
            </a:rPr>
            <a:t>ALL</a:t>
          </a:r>
          <a:r>
            <a:rPr lang="en-US" sz="1100" baseline="0">
              <a:solidFill>
                <a:srgbClr val="FF0000"/>
              </a:solidFill>
            </a:rPr>
            <a:t> VALIDATIONS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40308</xdr:rowOff>
    </xdr:from>
    <xdr:ext cx="1050940" cy="514949"/>
    <xdr:sp macro="[1]!Import_MC_ANY" textlink="">
      <xdr:nvSpPr>
        <xdr:cNvPr id="2" name="TextBox 1">
          <a:extLst>
            <a:ext uri="{FF2B5EF4-FFF2-40B4-BE49-F238E27FC236}">
              <a16:creationId xmlns:a16="http://schemas.microsoft.com/office/drawing/2014/main" id="{EB2EA1A1-0328-409C-8FE1-849C8F6BA7E3}"/>
            </a:ext>
          </a:extLst>
        </xdr:cNvPr>
        <xdr:cNvSpPr txBox="1"/>
      </xdr:nvSpPr>
      <xdr:spPr>
        <a:xfrm>
          <a:off x="5753100" y="29263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MATURITY CURVE v2.5 OR NEWER</a:t>
          </a:r>
          <a:endParaRPr lang="en-US" sz="900" b="1"/>
        </a:p>
      </xdr:txBody>
    </xdr:sp>
    <xdr:clientData/>
  </xdr:oneCellAnchor>
  <xdr:oneCellAnchor>
    <xdr:from>
      <xdr:col>9</xdr:col>
      <xdr:colOff>636925</xdr:colOff>
      <xdr:row>16</xdr:row>
      <xdr:rowOff>111666</xdr:rowOff>
    </xdr:from>
    <xdr:ext cx="1050940" cy="374077"/>
    <xdr:sp macro="[1]!CLEAR_MC" textlink="">
      <xdr:nvSpPr>
        <xdr:cNvPr id="3" name="TextBox 2">
          <a:extLst>
            <a:ext uri="{FF2B5EF4-FFF2-40B4-BE49-F238E27FC236}">
              <a16:creationId xmlns:a16="http://schemas.microsoft.com/office/drawing/2014/main" id="{17077D44-423E-42F2-83A5-1C76809E2C47}"/>
            </a:ext>
          </a:extLst>
        </xdr:cNvPr>
        <xdr:cNvSpPr txBox="1"/>
      </xdr:nvSpPr>
      <xdr:spPr>
        <a:xfrm>
          <a:off x="7112020" y="2997741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MATURITY</a:t>
          </a:r>
          <a:r>
            <a:rPr lang="en-US" sz="900" b="1" baseline="0"/>
            <a:t> CURVE</a:t>
          </a:r>
          <a:endParaRPr lang="en-US" sz="900" b="1"/>
        </a:p>
      </xdr:txBody>
    </xdr:sp>
    <xdr:clientData/>
  </xdr:oneCellAnchor>
  <xdr:oneCellAnchor>
    <xdr:from>
      <xdr:col>8</xdr:col>
      <xdr:colOff>8274</xdr:colOff>
      <xdr:row>36</xdr:row>
      <xdr:rowOff>42117</xdr:rowOff>
    </xdr:from>
    <xdr:ext cx="1050940" cy="514949"/>
    <xdr:sp macro="[1]!Import_VAL1_ANY" textlink="">
      <xdr:nvSpPr>
        <xdr:cNvPr id="4" name="TextBox 3">
          <a:extLst>
            <a:ext uri="{FF2B5EF4-FFF2-40B4-BE49-F238E27FC236}">
              <a16:creationId xmlns:a16="http://schemas.microsoft.com/office/drawing/2014/main" id="{7C252D37-1B15-4769-92BE-6B14355ACF6D}"/>
            </a:ext>
          </a:extLst>
        </xdr:cNvPr>
        <xdr:cNvSpPr txBox="1"/>
      </xdr:nvSpPr>
      <xdr:spPr>
        <a:xfrm>
          <a:off x="5763279" y="6473397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655975</xdr:colOff>
      <xdr:row>36</xdr:row>
      <xdr:rowOff>114300</xdr:rowOff>
    </xdr:from>
    <xdr:ext cx="1050940" cy="374077"/>
    <xdr:sp macro="[1]!CLEAR_VAL1" textlink="">
      <xdr:nvSpPr>
        <xdr:cNvPr id="5" name="TextBox 4">
          <a:extLst>
            <a:ext uri="{FF2B5EF4-FFF2-40B4-BE49-F238E27FC236}">
              <a16:creationId xmlns:a16="http://schemas.microsoft.com/office/drawing/2014/main" id="{63476453-EEC0-4E69-8D49-C996805E9F7F}"/>
            </a:ext>
          </a:extLst>
        </xdr:cNvPr>
        <xdr:cNvSpPr txBox="1"/>
      </xdr:nvSpPr>
      <xdr:spPr>
        <a:xfrm>
          <a:off x="7134880" y="65436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1</a:t>
          </a:r>
        </a:p>
      </xdr:txBody>
    </xdr:sp>
    <xdr:clientData/>
  </xdr:oneCellAnchor>
  <xdr:oneCellAnchor>
    <xdr:from>
      <xdr:col>8</xdr:col>
      <xdr:colOff>8275</xdr:colOff>
      <xdr:row>56</xdr:row>
      <xdr:rowOff>33101</xdr:rowOff>
    </xdr:from>
    <xdr:ext cx="1050940" cy="514949"/>
    <xdr:sp macro="[1]!Import_VAL2_ANY" textlink="">
      <xdr:nvSpPr>
        <xdr:cNvPr id="6" name="TextBox 5">
          <a:extLst>
            <a:ext uri="{FF2B5EF4-FFF2-40B4-BE49-F238E27FC236}">
              <a16:creationId xmlns:a16="http://schemas.microsoft.com/office/drawing/2014/main" id="{FAD203B9-F494-421A-B795-88C440F00560}"/>
            </a:ext>
          </a:extLst>
        </xdr:cNvPr>
        <xdr:cNvSpPr txBox="1"/>
      </xdr:nvSpPr>
      <xdr:spPr>
        <a:xfrm>
          <a:off x="5763280" y="1000387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8275</xdr:colOff>
      <xdr:row>76</xdr:row>
      <xdr:rowOff>41375</xdr:rowOff>
    </xdr:from>
    <xdr:ext cx="1050940" cy="514949"/>
    <xdr:sp macro="[1]!Import_VAL3_ANY" textlink="">
      <xdr:nvSpPr>
        <xdr:cNvPr id="7" name="TextBox 6">
          <a:extLst>
            <a:ext uri="{FF2B5EF4-FFF2-40B4-BE49-F238E27FC236}">
              <a16:creationId xmlns:a16="http://schemas.microsoft.com/office/drawing/2014/main" id="{F9382EFF-BC35-4E1B-B474-ECE93E26D8FB}"/>
            </a:ext>
          </a:extLst>
        </xdr:cNvPr>
        <xdr:cNvSpPr txBox="1"/>
      </xdr:nvSpPr>
      <xdr:spPr>
        <a:xfrm>
          <a:off x="5763280" y="135573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96</xdr:row>
      <xdr:rowOff>41375</xdr:rowOff>
    </xdr:from>
    <xdr:ext cx="1050940" cy="514949"/>
    <xdr:sp macro="[1]!Import_VAL4_ANY" textlink="">
      <xdr:nvSpPr>
        <xdr:cNvPr id="8" name="TextBox 7">
          <a:extLst>
            <a:ext uri="{FF2B5EF4-FFF2-40B4-BE49-F238E27FC236}">
              <a16:creationId xmlns:a16="http://schemas.microsoft.com/office/drawing/2014/main" id="{9258DE96-4D7F-4498-A7B1-6064E56EC479}"/>
            </a:ext>
          </a:extLst>
        </xdr:cNvPr>
        <xdr:cNvSpPr txBox="1"/>
      </xdr:nvSpPr>
      <xdr:spPr>
        <a:xfrm>
          <a:off x="5753100" y="171006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116</xdr:row>
      <xdr:rowOff>41376</xdr:rowOff>
    </xdr:from>
    <xdr:ext cx="1050940" cy="514949"/>
    <xdr:sp macro="[1]!Import_VAL5_ANY" textlink="">
      <xdr:nvSpPr>
        <xdr:cNvPr id="9" name="TextBox 8">
          <a:extLst>
            <a:ext uri="{FF2B5EF4-FFF2-40B4-BE49-F238E27FC236}">
              <a16:creationId xmlns:a16="http://schemas.microsoft.com/office/drawing/2014/main" id="{C953449A-D710-4CDB-87C8-3A293D35C878}"/>
            </a:ext>
          </a:extLst>
        </xdr:cNvPr>
        <xdr:cNvSpPr txBox="1"/>
      </xdr:nvSpPr>
      <xdr:spPr>
        <a:xfrm>
          <a:off x="5753100" y="2064395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136</xdr:row>
      <xdr:rowOff>41375</xdr:rowOff>
    </xdr:from>
    <xdr:ext cx="1050940" cy="514949"/>
    <xdr:sp macro="[1]!Import_VAL6_ANY" textlink="">
      <xdr:nvSpPr>
        <xdr:cNvPr id="10" name="TextBox 9">
          <a:extLst>
            <a:ext uri="{FF2B5EF4-FFF2-40B4-BE49-F238E27FC236}">
              <a16:creationId xmlns:a16="http://schemas.microsoft.com/office/drawing/2014/main" id="{578BEB5B-79A1-4E2C-9A90-E45C6717C893}"/>
            </a:ext>
          </a:extLst>
        </xdr:cNvPr>
        <xdr:cNvSpPr txBox="1"/>
      </xdr:nvSpPr>
      <xdr:spPr>
        <a:xfrm>
          <a:off x="5753100" y="24187250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156</xdr:row>
      <xdr:rowOff>33101</xdr:rowOff>
    </xdr:from>
    <xdr:ext cx="1050940" cy="514949"/>
    <xdr:sp macro="[1]!Import_VAL7_ANY" textlink="">
      <xdr:nvSpPr>
        <xdr:cNvPr id="11" name="TextBox 10">
          <a:extLst>
            <a:ext uri="{FF2B5EF4-FFF2-40B4-BE49-F238E27FC236}">
              <a16:creationId xmlns:a16="http://schemas.microsoft.com/office/drawing/2014/main" id="{D1F721B7-CEC7-4C1E-A13E-62A8B65B96DA}"/>
            </a:ext>
          </a:extLst>
        </xdr:cNvPr>
        <xdr:cNvSpPr txBox="1"/>
      </xdr:nvSpPr>
      <xdr:spPr>
        <a:xfrm>
          <a:off x="5753100" y="27720371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176</xdr:row>
      <xdr:rowOff>42203</xdr:rowOff>
    </xdr:from>
    <xdr:ext cx="1050940" cy="514949"/>
    <xdr:sp macro="[1]!Import_VAL8_ANY" textlink="">
      <xdr:nvSpPr>
        <xdr:cNvPr id="12" name="TextBox 11">
          <a:extLst>
            <a:ext uri="{FF2B5EF4-FFF2-40B4-BE49-F238E27FC236}">
              <a16:creationId xmlns:a16="http://schemas.microsoft.com/office/drawing/2014/main" id="{181D1A9C-65C2-491F-92F6-A6FFD137BCD4}"/>
            </a:ext>
          </a:extLst>
        </xdr:cNvPr>
        <xdr:cNvSpPr txBox="1"/>
      </xdr:nvSpPr>
      <xdr:spPr>
        <a:xfrm>
          <a:off x="5753100" y="31276583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8</xdr:col>
      <xdr:colOff>0</xdr:colOff>
      <xdr:row>196</xdr:row>
      <xdr:rowOff>35169</xdr:rowOff>
    </xdr:from>
    <xdr:ext cx="1050940" cy="514949"/>
    <xdr:sp macro="[1]!Import_VAL9_ANY" textlink="">
      <xdr:nvSpPr>
        <xdr:cNvPr id="13" name="TextBox 12">
          <a:extLst>
            <a:ext uri="{FF2B5EF4-FFF2-40B4-BE49-F238E27FC236}">
              <a16:creationId xmlns:a16="http://schemas.microsoft.com/office/drawing/2014/main" id="{9CC4C8AB-A336-4EBF-AAFE-938EC9E7ACB9}"/>
            </a:ext>
          </a:extLst>
        </xdr:cNvPr>
        <xdr:cNvSpPr txBox="1"/>
      </xdr:nvSpPr>
      <xdr:spPr>
        <a:xfrm>
          <a:off x="5753100" y="34810944"/>
          <a:ext cx="1050940" cy="514949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IMPORT</a:t>
          </a:r>
          <a:r>
            <a:rPr lang="en-US" sz="900" b="1" baseline="0"/>
            <a:t> VALIDATION v2.5 OR NEWER</a:t>
          </a:r>
          <a:endParaRPr lang="en-US" sz="900" b="1"/>
        </a:p>
      </xdr:txBody>
    </xdr:sp>
    <xdr:clientData/>
  </xdr:oneCellAnchor>
  <xdr:oneCellAnchor>
    <xdr:from>
      <xdr:col>9</xdr:col>
      <xdr:colOff>638175</xdr:colOff>
      <xdr:row>56</xdr:row>
      <xdr:rowOff>95250</xdr:rowOff>
    </xdr:from>
    <xdr:ext cx="1050940" cy="374077"/>
    <xdr:sp macro="[1]!CLEAR_VAL2" textlink="">
      <xdr:nvSpPr>
        <xdr:cNvPr id="14" name="TextBox 13">
          <a:extLst>
            <a:ext uri="{FF2B5EF4-FFF2-40B4-BE49-F238E27FC236}">
              <a16:creationId xmlns:a16="http://schemas.microsoft.com/office/drawing/2014/main" id="{29F91D81-A0D0-4EBA-96DC-3BCA05592AA2}"/>
            </a:ext>
          </a:extLst>
        </xdr:cNvPr>
        <xdr:cNvSpPr txBox="1"/>
      </xdr:nvSpPr>
      <xdr:spPr>
        <a:xfrm>
          <a:off x="7113270" y="1006411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CLEAR</a:t>
          </a:r>
          <a:r>
            <a:rPr lang="en-US" sz="900" b="1"/>
            <a:t> VALIDATION 2</a:t>
          </a:r>
        </a:p>
      </xdr:txBody>
    </xdr:sp>
    <xdr:clientData/>
  </xdr:oneCellAnchor>
  <xdr:oneCellAnchor>
    <xdr:from>
      <xdr:col>9</xdr:col>
      <xdr:colOff>638175</xdr:colOff>
      <xdr:row>76</xdr:row>
      <xdr:rowOff>114300</xdr:rowOff>
    </xdr:from>
    <xdr:ext cx="1050940" cy="374077"/>
    <xdr:sp macro="[1]!CLEAR_VAL3" textlink="">
      <xdr:nvSpPr>
        <xdr:cNvPr id="15" name="TextBox 14">
          <a:extLst>
            <a:ext uri="{FF2B5EF4-FFF2-40B4-BE49-F238E27FC236}">
              <a16:creationId xmlns:a16="http://schemas.microsoft.com/office/drawing/2014/main" id="{39A25A60-11BA-4A01-BC0E-72264825840C}"/>
            </a:ext>
          </a:extLst>
        </xdr:cNvPr>
        <xdr:cNvSpPr txBox="1"/>
      </xdr:nvSpPr>
      <xdr:spPr>
        <a:xfrm>
          <a:off x="7113270" y="136302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</a:t>
          </a:r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VALIDATION</a:t>
          </a:r>
          <a:r>
            <a:rPr lang="en-US" sz="900" b="1"/>
            <a:t> 3</a:t>
          </a:r>
        </a:p>
      </xdr:txBody>
    </xdr:sp>
    <xdr:clientData/>
  </xdr:oneCellAnchor>
  <xdr:oneCellAnchor>
    <xdr:from>
      <xdr:col>9</xdr:col>
      <xdr:colOff>657225</xdr:colOff>
      <xdr:row>96</xdr:row>
      <xdr:rowOff>104775</xdr:rowOff>
    </xdr:from>
    <xdr:ext cx="1050940" cy="374077"/>
    <xdr:sp macro="[1]!CLEAR_VAL4" textlink="">
      <xdr:nvSpPr>
        <xdr:cNvPr id="16" name="TextBox 15">
          <a:extLst>
            <a:ext uri="{FF2B5EF4-FFF2-40B4-BE49-F238E27FC236}">
              <a16:creationId xmlns:a16="http://schemas.microsoft.com/office/drawing/2014/main" id="{B1F3E27C-90A7-412B-B511-0A10A7EA77C0}"/>
            </a:ext>
          </a:extLst>
        </xdr:cNvPr>
        <xdr:cNvSpPr txBox="1"/>
      </xdr:nvSpPr>
      <xdr:spPr>
        <a:xfrm>
          <a:off x="7136130" y="171621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4</a:t>
          </a:r>
        </a:p>
      </xdr:txBody>
    </xdr:sp>
    <xdr:clientData/>
  </xdr:oneCellAnchor>
  <xdr:oneCellAnchor>
    <xdr:from>
      <xdr:col>9</xdr:col>
      <xdr:colOff>647700</xdr:colOff>
      <xdr:row>116</xdr:row>
      <xdr:rowOff>123825</xdr:rowOff>
    </xdr:from>
    <xdr:ext cx="1050940" cy="374077"/>
    <xdr:sp macro="[1]!CLEAR_VAL5" textlink="">
      <xdr:nvSpPr>
        <xdr:cNvPr id="17" name="TextBox 16">
          <a:extLst>
            <a:ext uri="{FF2B5EF4-FFF2-40B4-BE49-F238E27FC236}">
              <a16:creationId xmlns:a16="http://schemas.microsoft.com/office/drawing/2014/main" id="{3F8D5B8A-D519-431B-AF4E-01CEB9A76C41}"/>
            </a:ext>
          </a:extLst>
        </xdr:cNvPr>
        <xdr:cNvSpPr txBox="1"/>
      </xdr:nvSpPr>
      <xdr:spPr>
        <a:xfrm>
          <a:off x="7124700" y="2072830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5</a:t>
          </a:r>
        </a:p>
      </xdr:txBody>
    </xdr:sp>
    <xdr:clientData/>
  </xdr:oneCellAnchor>
  <xdr:oneCellAnchor>
    <xdr:from>
      <xdr:col>9</xdr:col>
      <xdr:colOff>638175</xdr:colOff>
      <xdr:row>136</xdr:row>
      <xdr:rowOff>114300</xdr:rowOff>
    </xdr:from>
    <xdr:ext cx="1050940" cy="374077"/>
    <xdr:sp macro="[1]!CLEAR_VAL6" textlink="">
      <xdr:nvSpPr>
        <xdr:cNvPr id="18" name="TextBox 17">
          <a:extLst>
            <a:ext uri="{FF2B5EF4-FFF2-40B4-BE49-F238E27FC236}">
              <a16:creationId xmlns:a16="http://schemas.microsoft.com/office/drawing/2014/main" id="{CED0324C-238D-4ED3-85E2-B106E45D10E5}"/>
            </a:ext>
          </a:extLst>
        </xdr:cNvPr>
        <xdr:cNvSpPr txBox="1"/>
      </xdr:nvSpPr>
      <xdr:spPr>
        <a:xfrm>
          <a:off x="7113270" y="2426017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6</a:t>
          </a:r>
        </a:p>
      </xdr:txBody>
    </xdr:sp>
    <xdr:clientData/>
  </xdr:oneCellAnchor>
  <xdr:oneCellAnchor>
    <xdr:from>
      <xdr:col>9</xdr:col>
      <xdr:colOff>647700</xdr:colOff>
      <xdr:row>156</xdr:row>
      <xdr:rowOff>104775</xdr:rowOff>
    </xdr:from>
    <xdr:ext cx="1050940" cy="374077"/>
    <xdr:sp macro="[1]!CLEAR_VAL7" textlink="">
      <xdr:nvSpPr>
        <xdr:cNvPr id="19" name="TextBox 18">
          <a:extLst>
            <a:ext uri="{FF2B5EF4-FFF2-40B4-BE49-F238E27FC236}">
              <a16:creationId xmlns:a16="http://schemas.microsoft.com/office/drawing/2014/main" id="{7B6D10F2-6490-49AE-810A-A57B2D4B1C01}"/>
            </a:ext>
          </a:extLst>
        </xdr:cNvPr>
        <xdr:cNvSpPr txBox="1"/>
      </xdr:nvSpPr>
      <xdr:spPr>
        <a:xfrm>
          <a:off x="7124700" y="277920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7</a:t>
          </a:r>
        </a:p>
      </xdr:txBody>
    </xdr:sp>
    <xdr:clientData/>
  </xdr:oneCellAnchor>
  <xdr:oneCellAnchor>
    <xdr:from>
      <xdr:col>9</xdr:col>
      <xdr:colOff>666750</xdr:colOff>
      <xdr:row>176</xdr:row>
      <xdr:rowOff>104775</xdr:rowOff>
    </xdr:from>
    <xdr:ext cx="1050940" cy="374077"/>
    <xdr:sp macro="[1]!CLEAR_VAL8" textlink="">
      <xdr:nvSpPr>
        <xdr:cNvPr id="20" name="TextBox 19">
          <a:extLst>
            <a:ext uri="{FF2B5EF4-FFF2-40B4-BE49-F238E27FC236}">
              <a16:creationId xmlns:a16="http://schemas.microsoft.com/office/drawing/2014/main" id="{C8111A99-F68F-419C-AC32-76F6391CF486}"/>
            </a:ext>
          </a:extLst>
        </xdr:cNvPr>
        <xdr:cNvSpPr txBox="1"/>
      </xdr:nvSpPr>
      <xdr:spPr>
        <a:xfrm>
          <a:off x="7139940" y="313353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8</a:t>
          </a:r>
        </a:p>
      </xdr:txBody>
    </xdr:sp>
    <xdr:clientData/>
  </xdr:oneCellAnchor>
  <xdr:oneCellAnchor>
    <xdr:from>
      <xdr:col>9</xdr:col>
      <xdr:colOff>647700</xdr:colOff>
      <xdr:row>196</xdr:row>
      <xdr:rowOff>104775</xdr:rowOff>
    </xdr:from>
    <xdr:ext cx="1050940" cy="374077"/>
    <xdr:sp macro="[1]!CLEAR_VAL9" textlink="">
      <xdr:nvSpPr>
        <xdr:cNvPr id="21" name="TextBox 20">
          <a:extLst>
            <a:ext uri="{FF2B5EF4-FFF2-40B4-BE49-F238E27FC236}">
              <a16:creationId xmlns:a16="http://schemas.microsoft.com/office/drawing/2014/main" id="{974D542B-D130-4A0D-8212-B4C398F4045F}"/>
            </a:ext>
          </a:extLst>
        </xdr:cNvPr>
        <xdr:cNvSpPr txBox="1"/>
      </xdr:nvSpPr>
      <xdr:spPr>
        <a:xfrm>
          <a:off x="7124700" y="34878645"/>
          <a:ext cx="1050940" cy="37407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CLEAR VALIDATION 9</a:t>
          </a:r>
        </a:p>
      </xdr:txBody>
    </xdr:sp>
    <xdr:clientData/>
  </xdr:oneCellAnchor>
  <xdr:twoCellAnchor>
    <xdr:from>
      <xdr:col>7</xdr:col>
      <xdr:colOff>198120</xdr:colOff>
      <xdr:row>14</xdr:row>
      <xdr:rowOff>144780</xdr:rowOff>
    </xdr:from>
    <xdr:to>
      <xdr:col>7</xdr:col>
      <xdr:colOff>643128</xdr:colOff>
      <xdr:row>18</xdr:row>
      <xdr:rowOff>60960</xdr:rowOff>
    </xdr:to>
    <xdr:sp macro="" textlink="">
      <xdr:nvSpPr>
        <xdr:cNvPr id="22" name="Arrow: U-Turn 21">
          <a:extLst>
            <a:ext uri="{FF2B5EF4-FFF2-40B4-BE49-F238E27FC236}">
              <a16:creationId xmlns:a16="http://schemas.microsoft.com/office/drawing/2014/main" id="{E47962BD-2B5C-4090-8112-EA00ABF28563}"/>
            </a:ext>
          </a:extLst>
        </xdr:cNvPr>
        <xdr:cNvSpPr/>
      </xdr:nvSpPr>
      <xdr:spPr>
        <a:xfrm rot="16200000" flipH="1">
          <a:off x="5145024" y="2760726"/>
          <a:ext cx="609600" cy="441198"/>
        </a:xfrm>
        <a:prstGeom prst="uturnArrow">
          <a:avLst>
            <a:gd name="adj1" fmla="val 25000"/>
            <a:gd name="adj2" fmla="val 25000"/>
            <a:gd name="adj3" fmla="val 25000"/>
            <a:gd name="adj4" fmla="val 28339"/>
            <a:gd name="adj5" fmla="val 75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200025</xdr:colOff>
      <xdr:row>3</xdr:row>
      <xdr:rowOff>95250</xdr:rowOff>
    </xdr:from>
    <xdr:to>
      <xdr:col>16</xdr:col>
      <xdr:colOff>571500</xdr:colOff>
      <xdr:row>5</xdr:row>
      <xdr:rowOff>85725</xdr:rowOff>
    </xdr:to>
    <xdr:sp macro="[1]!Clear_ALL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2C1735A9-2EBD-4861-8838-4E1A0A09367F}"/>
            </a:ext>
          </a:extLst>
        </xdr:cNvPr>
        <xdr:cNvSpPr/>
      </xdr:nvSpPr>
      <xdr:spPr>
        <a:xfrm>
          <a:off x="11022330" y="634365"/>
          <a:ext cx="1093470" cy="358140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CLEAR ALL</a:t>
          </a:r>
        </a:p>
      </xdr:txBody>
    </xdr:sp>
    <xdr:clientData/>
  </xdr:twoCellAnchor>
  <xdr:twoCellAnchor>
    <xdr:from>
      <xdr:col>12</xdr:col>
      <xdr:colOff>28575</xdr:colOff>
      <xdr:row>15</xdr:row>
      <xdr:rowOff>152400</xdr:rowOff>
    </xdr:from>
    <xdr:to>
      <xdr:col>14</xdr:col>
      <xdr:colOff>266700</xdr:colOff>
      <xdr:row>20</xdr:row>
      <xdr:rowOff>28575</xdr:rowOff>
    </xdr:to>
    <xdr:sp macro="[1]!Import_EVERYTHING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192C3FCF-F004-4661-8423-3AA836C3E03B}"/>
            </a:ext>
          </a:extLst>
        </xdr:cNvPr>
        <xdr:cNvSpPr/>
      </xdr:nvSpPr>
      <xdr:spPr>
        <a:xfrm>
          <a:off x="8675370" y="2857500"/>
          <a:ext cx="1687830" cy="74104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CLICK HERE TO IMPORT</a:t>
          </a:r>
        </a:p>
        <a:p>
          <a:pPr algn="ctr"/>
          <a:r>
            <a:rPr lang="en-US" sz="1100">
              <a:solidFill>
                <a:srgbClr val="FF0000"/>
              </a:solidFill>
            </a:rPr>
            <a:t>MATURITY</a:t>
          </a:r>
          <a:r>
            <a:rPr lang="en-US" sz="1100" baseline="0">
              <a:solidFill>
                <a:srgbClr val="FF0000"/>
              </a:solidFill>
            </a:rPr>
            <a:t> CURVE AND</a:t>
          </a:r>
        </a:p>
        <a:p>
          <a:pPr algn="ctr"/>
          <a:r>
            <a:rPr lang="en-US" sz="1100" baseline="0">
              <a:solidFill>
                <a:srgbClr val="FF0000"/>
              </a:solidFill>
            </a:rPr>
            <a:t>ALL VALIDATIONS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adot-my.sharepoint.com/personal/christian_barko_iowadot_us/Documents/Desktop/NEW%20FORMS/FINAL%202025/Under%20Construction/ready-mix-plant-book%20v5.0.xlsm" TargetMode="External"/><Relationship Id="rId1" Type="http://schemas.openxmlformats.org/officeDocument/2006/relationships/externalLinkPath" Target="ready-mix-plant-book%20v5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fo"/>
      <sheetName val="Cem 1"/>
      <sheetName val="Cem 2"/>
      <sheetName val="Cem 3"/>
      <sheetName val="Cem 4"/>
      <sheetName val="Fly Ash 1"/>
      <sheetName val="Fly Ash 2"/>
      <sheetName val="Fly Ash 3"/>
      <sheetName val="Fly Ash 4"/>
      <sheetName val="Slag 1"/>
      <sheetName val="Slag 2"/>
      <sheetName val="Coarse Agg 1"/>
      <sheetName val="Coarse Agg 2"/>
      <sheetName val="Coarse Agg 3"/>
      <sheetName val="Fine Agg 1"/>
      <sheetName val="Fine Agg 2"/>
      <sheetName val="Fine Agg 3"/>
      <sheetName val="Maturity 1"/>
      <sheetName val="Maturity 2"/>
      <sheetName val="Maturity 3"/>
      <sheetName val="ADMIX"/>
      <sheetName val="Sp. Gr."/>
      <sheetName val="Moist."/>
      <sheetName val="Mixer"/>
      <sheetName val="Ck. List"/>
      <sheetName val="Rand"/>
      <sheetName val="Insp"/>
      <sheetName val="CA"/>
      <sheetName val="FA"/>
      <sheetName val="CEMENT"/>
      <sheetName val="FLYASH"/>
      <sheetName val="SLAG"/>
      <sheetName val="ADMIX-AIR"/>
      <sheetName val="ADMIX-WR"/>
      <sheetName val="ADMIX-MR"/>
      <sheetName val="ADMIX-HR"/>
      <sheetName val="ADMIX-RETARDER"/>
      <sheetName val="ADMIX-SP"/>
      <sheetName val="FIBERS"/>
      <sheetName val="ADMIX-CO2"/>
      <sheetName val="ADMIX-FF"/>
      <sheetName val="COUNTIES"/>
    </sheetNames>
    <definedNames>
      <definedName name="Clear_ALL"/>
      <definedName name="CLEAR_MC"/>
      <definedName name="CLEAR_VAL1"/>
      <definedName name="CLEAR_VAL2"/>
      <definedName name="CLEAR_VAL3"/>
      <definedName name="CLEAR_VAL4"/>
      <definedName name="CLEAR_VAL5"/>
      <definedName name="CLEAR_VAL6"/>
      <definedName name="CLEAR_VAL7"/>
      <definedName name="CLEAR_VAL8"/>
      <definedName name="CLEAR_VAL9"/>
      <definedName name="Import_EVERYTHING"/>
      <definedName name="Import_MC_ANY"/>
      <definedName name="Import_VAL1_ANY"/>
      <definedName name="Import_VAL2_ANY"/>
      <definedName name="Import_VAL3_ANY"/>
      <definedName name="Import_VAL4_ANY"/>
      <definedName name="Import_VAL5_ANY"/>
      <definedName name="Import_VAL6_ANY"/>
      <definedName name="Import_VAL7_ANY"/>
      <definedName name="Import_VAL8_ANY"/>
      <definedName name="Import_VAL9_ANY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B1" sqref="B1"/>
    </sheetView>
  </sheetViews>
  <sheetFormatPr defaultRowHeight="15"/>
  <cols>
    <col min="1" max="1" width="48.54296875" customWidth="1"/>
    <col min="2" max="2" width="18.81640625" bestFit="1" customWidth="1"/>
  </cols>
  <sheetData>
    <row r="1" spans="1:4" ht="15.6">
      <c r="A1" s="2" t="s">
        <v>238</v>
      </c>
      <c r="B1" s="335" t="s">
        <v>1535</v>
      </c>
      <c r="C1" s="337">
        <v>45658</v>
      </c>
      <c r="D1" s="336" t="s">
        <v>1579</v>
      </c>
    </row>
    <row r="2" spans="1:4" ht="15.6" thickBot="1">
      <c r="A2" s="197" t="s">
        <v>0</v>
      </c>
      <c r="B2" s="56" t="s">
        <v>1</v>
      </c>
      <c r="C2" s="359" t="s">
        <v>240</v>
      </c>
      <c r="D2" s="360"/>
    </row>
    <row r="3" spans="1:4" ht="15.6" thickTop="1">
      <c r="A3" s="5" t="s">
        <v>2</v>
      </c>
      <c r="B3" s="6" t="s">
        <v>3</v>
      </c>
      <c r="C3" s="361"/>
      <c r="D3" s="362"/>
    </row>
    <row r="4" spans="1:4">
      <c r="A4" s="234" t="s">
        <v>4</v>
      </c>
      <c r="B4" s="7" t="s">
        <v>5</v>
      </c>
      <c r="C4" s="361"/>
      <c r="D4" s="362"/>
    </row>
    <row r="5" spans="1:4">
      <c r="A5" s="234" t="s">
        <v>250</v>
      </c>
      <c r="B5" s="7" t="s">
        <v>6</v>
      </c>
      <c r="C5" s="363"/>
      <c r="D5" s="364"/>
    </row>
    <row r="6" spans="1:4" ht="15.6">
      <c r="A6" s="234" t="s">
        <v>251</v>
      </c>
      <c r="B6" s="7" t="s">
        <v>249</v>
      </c>
      <c r="C6" s="239"/>
      <c r="D6" s="239"/>
    </row>
    <row r="7" spans="1:4">
      <c r="A7" s="236" t="s">
        <v>7</v>
      </c>
      <c r="B7" s="8" t="s">
        <v>8</v>
      </c>
    </row>
    <row r="8" spans="1:4">
      <c r="A8" s="237" t="s">
        <v>9</v>
      </c>
      <c r="B8" s="8" t="s">
        <v>10</v>
      </c>
    </row>
    <row r="9" spans="1:4">
      <c r="A9" s="238" t="s">
        <v>11</v>
      </c>
      <c r="B9" s="8" t="s">
        <v>12</v>
      </c>
    </row>
    <row r="10" spans="1:4">
      <c r="A10" s="235" t="s">
        <v>259</v>
      </c>
      <c r="B10" s="8" t="s">
        <v>242</v>
      </c>
    </row>
    <row r="11" spans="1:4">
      <c r="A11" s="9" t="s">
        <v>1573</v>
      </c>
      <c r="B11" s="8" t="s">
        <v>1567</v>
      </c>
    </row>
    <row r="12" spans="1:4">
      <c r="A12" s="10" t="s">
        <v>1574</v>
      </c>
      <c r="B12" s="7" t="s">
        <v>1568</v>
      </c>
    </row>
    <row r="13" spans="1:4">
      <c r="A13" s="9" t="s">
        <v>1575</v>
      </c>
      <c r="B13" s="7" t="s">
        <v>1569</v>
      </c>
    </row>
    <row r="14" spans="1:4">
      <c r="A14" s="9" t="s">
        <v>1576</v>
      </c>
      <c r="B14" s="8" t="s">
        <v>1570</v>
      </c>
    </row>
    <row r="15" spans="1:4">
      <c r="A15" s="9" t="s">
        <v>1577</v>
      </c>
      <c r="B15" s="7" t="s">
        <v>1571</v>
      </c>
    </row>
    <row r="16" spans="1:4">
      <c r="A16" s="9" t="s">
        <v>1578</v>
      </c>
      <c r="B16" s="7" t="s">
        <v>1572</v>
      </c>
    </row>
    <row r="17" spans="1:2">
      <c r="A17" s="414" t="s">
        <v>1915</v>
      </c>
      <c r="B17" s="7" t="s">
        <v>1918</v>
      </c>
    </row>
    <row r="18" spans="1:2">
      <c r="A18" s="415" t="s">
        <v>1916</v>
      </c>
      <c r="B18" s="7" t="s">
        <v>1919</v>
      </c>
    </row>
    <row r="19" spans="1:2">
      <c r="A19" s="416" t="s">
        <v>1917</v>
      </c>
      <c r="B19" s="7" t="s">
        <v>1920</v>
      </c>
    </row>
    <row r="20" spans="1:2">
      <c r="A20" s="334" t="s">
        <v>1534</v>
      </c>
      <c r="B20" s="7" t="s">
        <v>1534</v>
      </c>
    </row>
    <row r="21" spans="1:2">
      <c r="A21" s="11" t="s">
        <v>13</v>
      </c>
      <c r="B21" s="7" t="s">
        <v>14</v>
      </c>
    </row>
    <row r="22" spans="1:2">
      <c r="A22" s="12" t="s">
        <v>15</v>
      </c>
      <c r="B22" s="7" t="s">
        <v>16</v>
      </c>
    </row>
    <row r="23" spans="1:2">
      <c r="A23" s="13" t="s">
        <v>17</v>
      </c>
      <c r="B23" s="7" t="s">
        <v>18</v>
      </c>
    </row>
    <row r="24" spans="1:2">
      <c r="A24" s="14" t="s">
        <v>19</v>
      </c>
      <c r="B24" s="8" t="s">
        <v>20</v>
      </c>
    </row>
    <row r="25" spans="1:2">
      <c r="A25" s="15" t="s">
        <v>21</v>
      </c>
      <c r="B25" s="7" t="s">
        <v>22</v>
      </c>
    </row>
  </sheetData>
  <sheetProtection algorithmName="SHA-512" hashValue="1QuRVAbWunaL9djI03nDdyRqPEruVCsDETnBEbnlgNE1kf5dFBT1K8sr2gwZM3gsR3iCEgZpVK9gadteVE8m2w==" saltValue="1ZWInAL/8uVqcNoswXHpKg==" spinCount="100000" sheet="1" objects="1" scenarios="1"/>
  <mergeCells count="1">
    <mergeCell ref="C2:D5"/>
  </mergeCells>
  <phoneticPr fontId="2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tabColor indexed="47"/>
  </sheetPr>
  <dimension ref="A1:I200"/>
  <sheetViews>
    <sheetView defaultGridColor="0" colorId="22" zoomScale="87" workbookViewId="0">
      <selection activeCell="H4" sqref="H4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121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IF(AND(Info!B30="",Info!C30=""),"",IF(Info!B30&lt;&gt;"", Info!B30,Info!C30))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IF(AND(Info!B28="",Info!C28=""),"",IF(Info!B28&lt;&gt;"", Info!B28,Info!C28))</f>
        <v/>
      </c>
      <c r="C3" s="52"/>
      <c r="D3" s="52"/>
      <c r="E3" s="78"/>
      <c r="F3" s="1"/>
      <c r="G3" s="47" t="s">
        <v>110</v>
      </c>
      <c r="H3" s="82" t="str">
        <f>IF(AND(Info!B29="",Info!C29=""),"",IF(Info!B29&lt;&gt;"", Info!B29,Info!C29))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K0l27zazgq2PBfq3uvYOLhBoBgbHvTEaOXQBlei5kq3Ehg/v0i5EnDsv6r8bDedJVZr27ZLbtk1009KBVSczMQ==" saltValue="KC1KzqejPKHaaHKlQQ0psg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>
    <tabColor indexed="9"/>
  </sheetPr>
  <dimension ref="A1:I200"/>
  <sheetViews>
    <sheetView defaultGridColor="0" colorId="22" zoomScale="87" workbookViewId="0">
      <selection activeCell="H3" sqref="H3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260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IF(AND(Info!B33="",Info!C33=""),"",IF(Info!B33&lt;&gt;"", Info!B33,Info!C33))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IF(AND(Info!B31="",Info!C31=""),"",IF(Info!B31&lt;&gt;"", Info!B31,Info!C31))</f>
        <v/>
      </c>
      <c r="C3" s="52"/>
      <c r="D3" s="52"/>
      <c r="E3" s="78"/>
      <c r="F3" s="1"/>
      <c r="G3" s="47" t="s">
        <v>241</v>
      </c>
      <c r="H3" s="82" t="str">
        <f>IF(AND(Info!B32="",Info!C32=""),"",IF(Info!B32&lt;&gt;"", Info!B32,Info!C32))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/BXxk+IVav8pi5Cg5rxicbV88dk3NZu5c4aA6PaAYPb/qryrhhhhw+vVEYJXBjCSzDZZ2ppZ63NIEErm9R/uRQ==" saltValue="qV6jkIMznx0DlT1451/Sk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>
    <tabColor indexed="12"/>
  </sheetPr>
  <dimension ref="A1:H200"/>
  <sheetViews>
    <sheetView defaultGridColor="0" colorId="22" zoomScale="87" workbookViewId="0">
      <selection activeCell="G3" sqref="G3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1555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IF(AND(Info!B35="",Info!C35=""),"",IF(Info!B35&lt;&gt;"", Info!B35,Info!C35))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IF(AND(Info!B34="",Info!C34=""),"",IF(Info!B34&lt;&gt;"", Info!B34,Info!C34))</f>
        <v/>
      </c>
      <c r="C3" s="108"/>
      <c r="D3" s="108"/>
      <c r="E3" s="43"/>
      <c r="F3" s="17" t="s">
        <v>122</v>
      </c>
      <c r="G3" s="109" t="str">
        <f>IF(AND(Info!B36="",Info!C36=""),"",IF(Info!B36&lt;&gt;"", Info!B36,Info!C36))</f>
        <v/>
      </c>
    </row>
    <row r="4" spans="1:8" ht="15.9" customHeight="1">
      <c r="A4" s="17" t="s">
        <v>90</v>
      </c>
      <c r="B4" s="83" t="str">
        <f>IF(Info!B3="","",(Info!B3))</f>
        <v/>
      </c>
      <c r="C4" s="108"/>
      <c r="D4" s="108"/>
      <c r="E4" s="43"/>
      <c r="F4" s="17" t="s">
        <v>111</v>
      </c>
      <c r="G4" s="83" t="str">
        <f>IF(Info!B4="","",(Info!B4))</f>
        <v/>
      </c>
      <c r="H4" s="84"/>
    </row>
    <row r="5" spans="1:8" ht="9.9" customHeight="1">
      <c r="A5" s="110"/>
      <c r="B5" s="111"/>
      <c r="C5" s="110"/>
      <c r="D5" s="110"/>
      <c r="E5" s="110"/>
      <c r="F5" s="110"/>
      <c r="G5" s="110"/>
      <c r="H5" s="110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hBIxcl4xRkFAujfKbd8J/tBZREZQTsQx8XpvXMfc0Z9/SF+d5GryGylBcw/VsvMsIPsZK2hmE48wGbugjRmPXw==" saltValue="HQR84+QX2gOlrgFQb1Fn/Q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>
    <tabColor indexed="12"/>
  </sheetPr>
  <dimension ref="A1:H200"/>
  <sheetViews>
    <sheetView defaultGridColor="0" colorId="22" zoomScale="87" workbookViewId="0">
      <selection activeCell="B3" sqref="B3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1556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IF(AND(Info!B38="",Info!C38=""),"",IF(Info!B38&lt;&gt;"", Info!B38,Info!C38))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IF(AND(Info!B37="",Info!C37=""),"",IF(Info!B37&lt;&gt;"", Info!B37,Info!C37))</f>
        <v/>
      </c>
      <c r="C3" s="108"/>
      <c r="D3" s="108"/>
      <c r="E3" s="43"/>
      <c r="F3" s="17" t="s">
        <v>122</v>
      </c>
      <c r="G3" s="109" t="str">
        <f>IF(AND(Info!B39="",Info!C39=""),"",IF(Info!B39&lt;&gt;"", Info!B39,Info!C39))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aK/VFl28Dkd9g3rVjYkBmeZsV7IQu/D85HLTnbYNUf7SCJIoZnq6DQVG2q5ATWKq3FpIs4l+AaK/77wsrkWDXA==" saltValue="pfzbyNGPvg7bIlRkDJAJZ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>
    <tabColor indexed="12"/>
  </sheetPr>
  <dimension ref="A1:H200"/>
  <sheetViews>
    <sheetView defaultGridColor="0" colorId="22" zoomScale="87" workbookViewId="0">
      <selection activeCell="B2" sqref="B2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1557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IF(AND(Info!B41="",Info!C41=""),"",IF(Info!B41&lt;&gt;"", Info!B41,Info!C41))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IF(AND(Info!B40="",Info!C40=""),"",IF(Info!B40&lt;&gt;"", Info!B40,Info!C40))</f>
        <v/>
      </c>
      <c r="C3" s="108"/>
      <c r="D3" s="108"/>
      <c r="E3" s="43"/>
      <c r="F3" s="17" t="s">
        <v>122</v>
      </c>
      <c r="G3" s="109" t="str">
        <f>IF(AND(Info!B42="",Info!C42=""),"",IF(Info!B42&lt;&gt;"", Info!B42,Info!C42))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103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103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103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29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103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103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103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103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103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103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29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29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103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103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103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103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103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103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29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29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103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103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103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103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103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103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103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103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103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103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103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103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103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103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103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103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103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103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103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103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103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103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103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103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103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103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103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103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103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103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103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103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103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103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103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103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103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103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103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103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103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103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103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103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103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103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HMSQ5Xs5WeRq/Z03XA0w5edcGV8yvmqfUwc74erZn5RcuxrA7imwCjj6eiCWe5QtqcXSffkwxH93EeDROx36jg==" saltValue="k0bvp2UoBb/pHBMU70IUh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>
    <tabColor indexed="12"/>
  </sheetPr>
  <dimension ref="A1:H200"/>
  <sheetViews>
    <sheetView defaultGridColor="0" colorId="22" zoomScale="87" workbookViewId="0">
      <selection activeCell="G4" sqref="G4"/>
    </sheetView>
  </sheetViews>
  <sheetFormatPr defaultColWidth="9.81640625" defaultRowHeight="15"/>
  <cols>
    <col min="2" max="3" width="10.81640625" customWidth="1"/>
    <col min="5" max="5" width="10.81640625" customWidth="1"/>
    <col min="7" max="7" width="10.81640625" customWidth="1"/>
    <col min="8" max="8" width="4.81640625" customWidth="1"/>
  </cols>
  <sheetData>
    <row r="1" spans="1:8" ht="18" customHeight="1">
      <c r="A1" s="104" t="s">
        <v>1558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 ht="15.9" customHeight="1">
      <c r="A2" s="17" t="s">
        <v>108</v>
      </c>
      <c r="B2" s="77" t="str">
        <f>IF(AND(Info!B44="",Info!C44=""),"",IF(Info!B44&lt;&gt;"", Info!B44,Info!C44))</f>
        <v/>
      </c>
      <c r="E2" s="43"/>
      <c r="F2" s="17" t="s">
        <v>109</v>
      </c>
      <c r="G2" s="107"/>
      <c r="H2" s="84"/>
    </row>
    <row r="3" spans="1:8" ht="15.9" customHeight="1">
      <c r="A3" s="17" t="s">
        <v>89</v>
      </c>
      <c r="B3" s="83" t="str">
        <f>IF(AND(Info!B43="",Info!C43=""),"",IF(Info!B43&lt;&gt;"", Info!B43,Info!C43))</f>
        <v/>
      </c>
      <c r="C3" s="108"/>
      <c r="D3" s="108"/>
      <c r="E3" s="43"/>
      <c r="F3" s="17" t="s">
        <v>122</v>
      </c>
      <c r="G3" s="109" t="str">
        <f>IF(AND(Info!B45="",Info!C45=""),"",IF(Info!B45&lt;&gt;"", Info!B45,Info!C45))</f>
        <v/>
      </c>
    </row>
    <row r="4" spans="1:8" ht="15.9" customHeight="1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 ht="9.9" customHeight="1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9" customHeight="1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 ht="15.9" customHeight="1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 ht="15.9" customHeight="1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 ht="15.9" customHeight="1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 ht="15.9" customHeight="1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 ht="15.9" customHeight="1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 ht="15.9" customHeight="1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 ht="15.9" customHeight="1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 ht="15.9" customHeight="1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 ht="15.9" customHeight="1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 ht="15.9" customHeight="1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 ht="15.9" customHeight="1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 ht="15.9" customHeight="1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 ht="15.9" customHeight="1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 ht="15.9" customHeight="1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 ht="15.9" customHeight="1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 ht="15.9" customHeight="1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 ht="15.9" customHeight="1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 ht="15.9" customHeight="1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 ht="15.9" customHeight="1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 ht="15.9" customHeight="1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 ht="15.9" customHeight="1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 ht="15.9" customHeight="1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 ht="15.9" customHeight="1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 ht="15.9" customHeight="1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 ht="15.9" customHeight="1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 ht="15.9" customHeight="1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 ht="15.9" customHeight="1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 ht="15.9" customHeight="1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 ht="15.9" customHeight="1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 ht="15.9" customHeight="1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 ht="15.9" customHeight="1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 ht="15.9" customHeight="1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 ht="15.9" customHeight="1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 ht="15.9" customHeight="1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 ht="15.9" customHeight="1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 ht="15.9" customHeight="1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 ht="15.9" customHeight="1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 ht="15.9" customHeight="1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 ht="15.9" customHeight="1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 ht="15.9" customHeight="1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 ht="15.9" customHeight="1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 ht="15.9" customHeight="1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 ht="15.9" customHeight="1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 ht="15.9" customHeight="1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 ht="15.9" customHeight="1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 ht="15.9" customHeight="1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 ht="15.9" customHeight="1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 ht="15.9" customHeight="1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 ht="15.9" customHeight="1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 ht="15.9" customHeight="1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 ht="15.9" customHeight="1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 ht="15.9" customHeight="1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 ht="15.9" customHeight="1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 ht="15.9" customHeight="1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 ht="15.9" customHeight="1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 ht="15.9" customHeight="1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 ht="15.9" customHeight="1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 ht="15.9" customHeight="1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 ht="15.9" customHeight="1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 ht="15.9" customHeight="1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 ht="15.9" customHeight="1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 ht="15.9" customHeight="1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 ht="15.9" customHeight="1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 ht="15.9" customHeight="1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 ht="15.9" customHeight="1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 ht="15.9" customHeight="1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 ht="15.9" customHeight="1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 ht="15.9" customHeight="1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 ht="15.9" customHeight="1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 ht="15.9" customHeight="1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 ht="15.9" customHeight="1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 ht="15.9" customHeight="1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 ht="15.9" customHeight="1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 ht="15.9" customHeight="1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 ht="15.9" customHeight="1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 ht="15.9" customHeight="1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 ht="15.9" customHeight="1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 ht="15.9" customHeight="1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 ht="15.9" customHeight="1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 ht="15.9" customHeight="1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 ht="15.9" customHeight="1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 ht="15.9" customHeight="1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 ht="15.9" customHeight="1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 ht="15.9" customHeight="1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 ht="15.9" customHeight="1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 ht="15.9" customHeight="1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 ht="15.9" customHeight="1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 ht="15.9" customHeight="1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 ht="15.9" customHeight="1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 ht="15.9" customHeight="1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 ht="15.9" customHeight="1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 ht="15.9" customHeight="1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 ht="15.9" customHeight="1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 ht="15.9" customHeight="1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 ht="15.9" customHeight="1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 ht="15.9" customHeight="1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 ht="15.9" customHeight="1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 ht="15.9" customHeight="1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 ht="15.9" customHeight="1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 ht="15.9" customHeight="1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 ht="15.9" customHeight="1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 ht="15.9" customHeight="1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 ht="15.9" customHeight="1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 ht="15.9" customHeight="1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 ht="15.9" customHeight="1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 ht="15.9" customHeight="1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 ht="15.9" customHeight="1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 ht="15.9" customHeight="1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 ht="15.9" customHeight="1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 ht="15.9" customHeight="1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 ht="15.9" customHeight="1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 ht="15.9" customHeight="1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 ht="15.9" customHeight="1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 ht="15.9" customHeight="1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 ht="15.9" customHeight="1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 ht="15.9" customHeight="1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 ht="15.9" customHeight="1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 ht="15.9" customHeight="1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 ht="15.9" customHeight="1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 ht="15.9" customHeight="1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 ht="15.9" customHeight="1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 ht="15.9" customHeight="1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 ht="15.9" customHeight="1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 ht="15.9" customHeight="1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 ht="15.9" customHeight="1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 ht="15.9" customHeight="1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 ht="15.9" customHeight="1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 ht="15.9" customHeight="1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 ht="15.9" customHeight="1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 ht="15.9" customHeight="1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 ht="15.9" customHeight="1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 ht="15.9" customHeight="1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 ht="15.9" customHeight="1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 ht="15.9" customHeight="1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 ht="15.9" customHeight="1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 ht="15.9" customHeight="1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 ht="15.9" customHeight="1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 ht="15.9" customHeight="1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 ht="15.9" customHeight="1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 ht="15.9" customHeight="1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 ht="15.9" customHeight="1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 ht="15.9" customHeight="1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 ht="15.9" customHeight="1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 ht="15.9" customHeight="1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 ht="15.9" customHeight="1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 ht="15.9" customHeight="1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 ht="15.9" customHeight="1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 ht="15.9" customHeight="1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 ht="15.9" customHeight="1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 ht="15.9" customHeight="1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 ht="15.9" customHeight="1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 ht="15.9" customHeight="1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 ht="15.9" customHeight="1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 ht="15.9" customHeight="1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 ht="15.9" customHeight="1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 ht="15.9" customHeight="1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 ht="15.9" customHeight="1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 ht="15.9" customHeight="1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 ht="15.9" customHeight="1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 ht="15.9" customHeight="1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 ht="15.9" customHeight="1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 ht="15.9" customHeight="1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 ht="15.9" customHeight="1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 ht="15.9" customHeight="1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 ht="15.9" customHeight="1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 ht="15.9" customHeight="1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 ht="15.9" customHeight="1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 ht="15.9" customHeight="1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 ht="15.9" customHeight="1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 ht="15.9" customHeight="1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 ht="15.9" customHeight="1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 ht="15.9" customHeight="1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 ht="15.9" customHeight="1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 ht="15.9" customHeight="1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 ht="15.9" customHeight="1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 ht="15.9" customHeight="1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 ht="15.9" customHeight="1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 ht="15.9" customHeight="1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 ht="15.9" customHeight="1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 ht="15.9" customHeight="1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 ht="15.9" customHeight="1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 ht="15.9" customHeight="1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 ht="15.9" customHeight="1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 ht="15.9" customHeight="1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 ht="15.9" customHeight="1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 ht="15.9" customHeight="1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 ht="15.9" customHeight="1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 ht="15.9" customHeight="1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 ht="15.9" customHeight="1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 ht="15.9" customHeight="1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 ht="15.9" customHeight="1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 ht="15.9" customHeight="1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Cj4GwXe7h4id3Su011zAu0ZcP+EE5eWmb+XzLDSe82T1D8gudiUjD40OX+tD1l7gZvXJMmh2LUIj0sm7vjbZ/A==" saltValue="KyCH6mpRdyUseqJeg63E2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FD8F-3D99-4836-B6BF-3177541B457B}">
  <sheetPr>
    <tabColor rgb="FF0000FF"/>
  </sheetPr>
  <dimension ref="A1:H200"/>
  <sheetViews>
    <sheetView workbookViewId="0">
      <selection activeCell="G4" sqref="G4"/>
    </sheetView>
  </sheetViews>
  <sheetFormatPr defaultRowHeight="15"/>
  <sheetData>
    <row r="1" spans="1:8">
      <c r="A1" s="104" t="s">
        <v>1559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>
      <c r="A2" s="17" t="s">
        <v>108</v>
      </c>
      <c r="B2" s="77" t="str">
        <f>IF(AND(Info!B47="",Info!C47=""),"",IF(Info!B47&lt;&gt;"", Info!B47,Info!C47))</f>
        <v/>
      </c>
      <c r="E2" s="43"/>
      <c r="F2" s="17" t="s">
        <v>109</v>
      </c>
      <c r="G2" s="107"/>
      <c r="H2" s="84"/>
    </row>
    <row r="3" spans="1:8">
      <c r="A3" s="17" t="s">
        <v>89</v>
      </c>
      <c r="B3" s="83" t="str">
        <f>IF(AND(Info!B46="",Info!C46=""),"",IF(Info!B46&lt;&gt;"", Info!B46,Info!C46))</f>
        <v/>
      </c>
      <c r="C3" s="108"/>
      <c r="D3" s="108"/>
      <c r="E3" s="43"/>
      <c r="F3" s="17" t="s">
        <v>122</v>
      </c>
      <c r="G3" s="109" t="str">
        <f>IF(AND(Info!B48="",Info!C48=""),"",IF(Info!B48&lt;&gt;"", Info!B48,Info!C48))</f>
        <v/>
      </c>
    </row>
    <row r="4" spans="1:8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6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l9dZr5stTlRVC+ZuByLzoP9Aq6GsUyEuKqu64G8KLyFxiP7Eq7sbdx/l+YOsMSgZre/Sc04bMtSNjRp6XjC/qQ==" saltValue="NMiZvqNfuf0vW5Sle1Gg2w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F4F5-503A-4470-AE14-3F7CFF2D8084}">
  <sheetPr>
    <tabColor rgb="FF0000FF"/>
  </sheetPr>
  <dimension ref="A1:H200"/>
  <sheetViews>
    <sheetView workbookViewId="0">
      <selection activeCell="G4" sqref="G4"/>
    </sheetView>
  </sheetViews>
  <sheetFormatPr defaultRowHeight="15"/>
  <sheetData>
    <row r="1" spans="1:8">
      <c r="A1" s="104" t="s">
        <v>1560</v>
      </c>
      <c r="B1" s="105"/>
      <c r="C1" s="105"/>
      <c r="D1" s="105"/>
      <c r="E1" s="105"/>
      <c r="F1" s="19"/>
      <c r="G1" s="106"/>
      <c r="H1" s="233" t="str">
        <f>IF(Info!$B$2="M","M","E")</f>
        <v>E</v>
      </c>
    </row>
    <row r="2" spans="1:8">
      <c r="A2" s="17" t="s">
        <v>108</v>
      </c>
      <c r="B2" s="77" t="str">
        <f>IF(AND(Info!B50="",Info!C50=""),"",IF(Info!B50&lt;&gt;"", Info!B50,Info!C50))</f>
        <v/>
      </c>
      <c r="E2" s="43"/>
      <c r="F2" s="17" t="s">
        <v>109</v>
      </c>
      <c r="G2" s="107"/>
      <c r="H2" s="84"/>
    </row>
    <row r="3" spans="1:8">
      <c r="A3" s="17" t="s">
        <v>89</v>
      </c>
      <c r="B3" s="83" t="str">
        <f>IF(AND(Info!B49="",Info!C49=""),"",IF(Info!B49&lt;&gt;"", Info!B49,Info!C49))</f>
        <v/>
      </c>
      <c r="C3" s="108"/>
      <c r="D3" s="108"/>
      <c r="E3" s="43"/>
      <c r="F3" s="17" t="s">
        <v>122</v>
      </c>
      <c r="G3" s="109" t="str">
        <f>IF(AND(Info!B51="",Info!C51=""),"",IF(Info!B51&lt;&gt;"", Info!B51,Info!C51))</f>
        <v/>
      </c>
    </row>
    <row r="4" spans="1:8">
      <c r="A4" s="17" t="s">
        <v>90</v>
      </c>
      <c r="B4" s="83" t="str">
        <f>IF(Info!$B3="","",(Info!$B3))</f>
        <v/>
      </c>
      <c r="C4" s="108"/>
      <c r="D4" s="108"/>
      <c r="E4" s="43"/>
      <c r="F4" s="17" t="s">
        <v>111</v>
      </c>
      <c r="G4" s="83" t="str">
        <f>IF(Info!$B4="","",(Info!$B4))</f>
        <v/>
      </c>
      <c r="H4" s="84"/>
    </row>
    <row r="5" spans="1:8">
      <c r="A5" s="117"/>
      <c r="B5" s="108"/>
      <c r="C5" s="117"/>
      <c r="D5" s="117"/>
      <c r="E5" s="117"/>
      <c r="F5" s="117"/>
      <c r="G5" s="117"/>
      <c r="H5" s="117"/>
    </row>
    <row r="6" spans="1:8">
      <c r="A6" s="112"/>
      <c r="B6" s="19" t="s">
        <v>123</v>
      </c>
      <c r="C6" s="113"/>
      <c r="D6" s="201" t="s">
        <v>113</v>
      </c>
      <c r="E6" s="201" t="s">
        <v>124</v>
      </c>
      <c r="F6" s="201" t="s">
        <v>115</v>
      </c>
      <c r="G6" s="201" t="s">
        <v>124</v>
      </c>
      <c r="H6" s="114" t="s">
        <v>116</v>
      </c>
    </row>
    <row r="7" spans="1:8" ht="15.6" thickBot="1">
      <c r="A7" s="202" t="s">
        <v>81</v>
      </c>
      <c r="B7" s="203" t="s">
        <v>125</v>
      </c>
      <c r="C7" s="203" t="s">
        <v>126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120" t="str">
        <f>IF(Info!$B$2="M","(Mg's)","(Tons)")</f>
        <v>(Tons)</v>
      </c>
      <c r="H7" s="204" t="s">
        <v>119</v>
      </c>
    </row>
    <row r="8" spans="1:8" ht="15.6" thickTop="1">
      <c r="A8" s="215"/>
      <c r="B8" s="90"/>
      <c r="C8" s="96"/>
      <c r="D8" s="93"/>
      <c r="E8" s="92">
        <f>SUM(D8)</f>
        <v>0</v>
      </c>
      <c r="F8" s="93"/>
      <c r="G8" s="92">
        <f>SUM(F8)</f>
        <v>0</v>
      </c>
      <c r="H8" s="96"/>
    </row>
    <row r="9" spans="1:8">
      <c r="A9" s="216"/>
      <c r="B9" s="97"/>
      <c r="C9" s="103"/>
      <c r="D9" s="100"/>
      <c r="E9" s="99">
        <f>IF(D9="",0,SUM($D$8:D9))</f>
        <v>0</v>
      </c>
      <c r="F9" s="100"/>
      <c r="G9" s="99">
        <f>IF(F9="",0,SUM($F$8:F9))</f>
        <v>0</v>
      </c>
      <c r="H9" s="103"/>
    </row>
    <row r="10" spans="1:8">
      <c r="A10" s="216"/>
      <c r="B10" s="97"/>
      <c r="C10" s="103"/>
      <c r="D10" s="100"/>
      <c r="E10" s="99">
        <f>IF(D10="",0,SUM($D$8:D10))</f>
        <v>0</v>
      </c>
      <c r="F10" s="100"/>
      <c r="G10" s="99">
        <f>IF(F10="",0,SUM($F$8:F10))</f>
        <v>0</v>
      </c>
      <c r="H10" s="103"/>
    </row>
    <row r="11" spans="1:8">
      <c r="A11" s="216"/>
      <c r="B11" s="97"/>
      <c r="C11" s="103"/>
      <c r="D11" s="100"/>
      <c r="E11" s="99">
        <f>IF(D11="",0,SUM($D$8:D11))</f>
        <v>0</v>
      </c>
      <c r="F11" s="100"/>
      <c r="G11" s="99">
        <f>IF(F11="",0,SUM($F$8:F11))</f>
        <v>0</v>
      </c>
      <c r="H11" s="103"/>
    </row>
    <row r="12" spans="1:8">
      <c r="A12" s="216"/>
      <c r="B12" s="115"/>
      <c r="C12" s="103"/>
      <c r="D12" s="100"/>
      <c r="E12" s="99">
        <f>IF(D12="",0,SUM($D$8:D12))</f>
        <v>0</v>
      </c>
      <c r="F12" s="100"/>
      <c r="G12" s="99">
        <f>IF(F12="",0,SUM($F$8:F12))</f>
        <v>0</v>
      </c>
      <c r="H12" s="103"/>
    </row>
    <row r="13" spans="1:8">
      <c r="A13" s="216"/>
      <c r="B13" s="97"/>
      <c r="C13" s="103"/>
      <c r="D13" s="100"/>
      <c r="E13" s="99">
        <f>IF(D13="",0,SUM($D$8:D13))</f>
        <v>0</v>
      </c>
      <c r="F13" s="100"/>
      <c r="G13" s="99">
        <f>IF(F13="",0,SUM($F$8:F13))</f>
        <v>0</v>
      </c>
      <c r="H13" s="103"/>
    </row>
    <row r="14" spans="1:8">
      <c r="A14" s="216"/>
      <c r="B14" s="97"/>
      <c r="C14" s="103"/>
      <c r="D14" s="100"/>
      <c r="E14" s="99">
        <f>IF(D14="",0,SUM($D$8:D14))</f>
        <v>0</v>
      </c>
      <c r="F14" s="100"/>
      <c r="G14" s="99">
        <f>IF(F14="",0,SUM($F$8:F14))</f>
        <v>0</v>
      </c>
      <c r="H14" s="103"/>
    </row>
    <row r="15" spans="1:8">
      <c r="A15" s="216"/>
      <c r="B15" s="97"/>
      <c r="C15" s="103"/>
      <c r="D15" s="100"/>
      <c r="E15" s="99">
        <f>IF(D15="",0,SUM($D$8:D15))</f>
        <v>0</v>
      </c>
      <c r="F15" s="100"/>
      <c r="G15" s="99">
        <f>IF(F15="",0,SUM($F$8:F15))</f>
        <v>0</v>
      </c>
      <c r="H15" s="103"/>
    </row>
    <row r="16" spans="1:8">
      <c r="A16" s="216"/>
      <c r="B16" s="97"/>
      <c r="C16" s="103"/>
      <c r="D16" s="100"/>
      <c r="E16" s="99">
        <f>IF(D16="",0,SUM($D$8:D16))</f>
        <v>0</v>
      </c>
      <c r="F16" s="100"/>
      <c r="G16" s="99">
        <f>IF(F16="",0,SUM($F$8:F16))</f>
        <v>0</v>
      </c>
      <c r="H16" s="103"/>
    </row>
    <row r="17" spans="1:8">
      <c r="A17" s="216"/>
      <c r="B17" s="97"/>
      <c r="C17" s="103"/>
      <c r="D17" s="100"/>
      <c r="E17" s="99">
        <f>IF(D17="",0,SUM($D$8:D17))</f>
        <v>0</v>
      </c>
      <c r="F17" s="100"/>
      <c r="G17" s="99">
        <f>IF(F17="",0,SUM($F$8:F17))</f>
        <v>0</v>
      </c>
      <c r="H17" s="103"/>
    </row>
    <row r="18" spans="1:8">
      <c r="A18" s="216"/>
      <c r="B18" s="97"/>
      <c r="C18" s="103"/>
      <c r="D18" s="100"/>
      <c r="E18" s="99">
        <f>IF(D18="",0,SUM($D$8:D18))</f>
        <v>0</v>
      </c>
      <c r="F18" s="100"/>
      <c r="G18" s="99">
        <f>IF(F18="",0,SUM($F$8:F18))</f>
        <v>0</v>
      </c>
      <c r="H18" s="103"/>
    </row>
    <row r="19" spans="1:8">
      <c r="A19" s="216"/>
      <c r="B19" s="116"/>
      <c r="C19" s="103"/>
      <c r="D19" s="100"/>
      <c r="E19" s="99">
        <f>IF(D19="",0,SUM($D$8:D19))</f>
        <v>0</v>
      </c>
      <c r="F19" s="100"/>
      <c r="G19" s="99">
        <f>IF(F19="",0,SUM($F$8:F19))</f>
        <v>0</v>
      </c>
      <c r="H19" s="103"/>
    </row>
    <row r="20" spans="1:8">
      <c r="A20" s="216"/>
      <c r="B20" s="115"/>
      <c r="C20" s="103"/>
      <c r="D20" s="100"/>
      <c r="E20" s="99">
        <f>IF(D20="",0,SUM($D$8:D20))</f>
        <v>0</v>
      </c>
      <c r="F20" s="100"/>
      <c r="G20" s="99">
        <f>IF(F20="",0,SUM($F$8:F20))</f>
        <v>0</v>
      </c>
      <c r="H20" s="103"/>
    </row>
    <row r="21" spans="1:8">
      <c r="A21" s="216"/>
      <c r="B21" s="97"/>
      <c r="C21" s="103"/>
      <c r="D21" s="100"/>
      <c r="E21" s="99">
        <f>IF(D21="",0,SUM($D$8:D21))</f>
        <v>0</v>
      </c>
      <c r="F21" s="100"/>
      <c r="G21" s="99">
        <f>IF(F21="",0,SUM($F$8:F21))</f>
        <v>0</v>
      </c>
      <c r="H21" s="103"/>
    </row>
    <row r="22" spans="1:8">
      <c r="A22" s="216"/>
      <c r="B22" s="97"/>
      <c r="C22" s="103"/>
      <c r="D22" s="100"/>
      <c r="E22" s="99">
        <f>IF(D22="",0,SUM($D$8:D22))</f>
        <v>0</v>
      </c>
      <c r="F22" s="100"/>
      <c r="G22" s="99">
        <f>IF(F22="",0,SUM($F$8:F22))</f>
        <v>0</v>
      </c>
      <c r="H22" s="103"/>
    </row>
    <row r="23" spans="1:8">
      <c r="A23" s="216"/>
      <c r="B23" s="97"/>
      <c r="C23" s="103"/>
      <c r="D23" s="100"/>
      <c r="E23" s="99">
        <f>IF(D23="",0,SUM($D$8:D23))</f>
        <v>0</v>
      </c>
      <c r="F23" s="100"/>
      <c r="G23" s="99">
        <f>IF(F23="",0,SUM($F$8:F23))</f>
        <v>0</v>
      </c>
      <c r="H23" s="103"/>
    </row>
    <row r="24" spans="1:8">
      <c r="A24" s="216"/>
      <c r="B24" s="97"/>
      <c r="C24" s="103"/>
      <c r="D24" s="100"/>
      <c r="E24" s="99">
        <f>IF(D24="",0,SUM($D$8:D24))</f>
        <v>0</v>
      </c>
      <c r="F24" s="100"/>
      <c r="G24" s="99">
        <f>IF(F24="",0,SUM($F$8:F24))</f>
        <v>0</v>
      </c>
      <c r="H24" s="103"/>
    </row>
    <row r="25" spans="1:8">
      <c r="A25" s="216"/>
      <c r="B25" s="97"/>
      <c r="C25" s="103"/>
      <c r="D25" s="100"/>
      <c r="E25" s="99">
        <f>IF(D25="",0,SUM($D$8:D25))</f>
        <v>0</v>
      </c>
      <c r="F25" s="100"/>
      <c r="G25" s="99">
        <f>IF(F25="",0,SUM($F$8:F25))</f>
        <v>0</v>
      </c>
      <c r="H25" s="103"/>
    </row>
    <row r="26" spans="1:8">
      <c r="A26" s="216"/>
      <c r="B26" s="97"/>
      <c r="C26" s="103"/>
      <c r="D26" s="100"/>
      <c r="E26" s="99">
        <f>IF(D26="",0,SUM($D$8:D26))</f>
        <v>0</v>
      </c>
      <c r="F26" s="100"/>
      <c r="G26" s="99">
        <f>IF(F26="",0,SUM($F$8:F26))</f>
        <v>0</v>
      </c>
      <c r="H26" s="103"/>
    </row>
    <row r="27" spans="1:8">
      <c r="A27" s="216"/>
      <c r="B27" s="116"/>
      <c r="C27" s="103"/>
      <c r="D27" s="100"/>
      <c r="E27" s="99">
        <f>IF(D27="",0,SUM($D$8:D27))</f>
        <v>0</v>
      </c>
      <c r="F27" s="100"/>
      <c r="G27" s="99">
        <f>IF(F27="",0,SUM($F$8:F27))</f>
        <v>0</v>
      </c>
      <c r="H27" s="103"/>
    </row>
    <row r="28" spans="1:8">
      <c r="A28" s="216"/>
      <c r="B28" s="115"/>
      <c r="C28" s="103"/>
      <c r="D28" s="100"/>
      <c r="E28" s="99">
        <f>IF(D28="",0,SUM($D$8:D28))</f>
        <v>0</v>
      </c>
      <c r="F28" s="100"/>
      <c r="G28" s="99">
        <f>IF(F28="",0,SUM($F$8:F28))</f>
        <v>0</v>
      </c>
      <c r="H28" s="103"/>
    </row>
    <row r="29" spans="1:8">
      <c r="A29" s="216"/>
      <c r="B29" s="97"/>
      <c r="C29" s="103"/>
      <c r="D29" s="100"/>
      <c r="E29" s="99">
        <f>IF(D29="",0,SUM($D$8:D29))</f>
        <v>0</v>
      </c>
      <c r="F29" s="100"/>
      <c r="G29" s="99">
        <f>IF(F29="",0,SUM($F$8:F29))</f>
        <v>0</v>
      </c>
      <c r="H29" s="103"/>
    </row>
    <row r="30" spans="1:8">
      <c r="A30" s="216"/>
      <c r="B30" s="97"/>
      <c r="C30" s="103"/>
      <c r="D30" s="100"/>
      <c r="E30" s="99">
        <f>IF(D30="",0,SUM($D$8:D30))</f>
        <v>0</v>
      </c>
      <c r="F30" s="100"/>
      <c r="G30" s="99">
        <f>IF(F30="",0,SUM($F$8:F30))</f>
        <v>0</v>
      </c>
      <c r="H30" s="103"/>
    </row>
    <row r="31" spans="1:8">
      <c r="A31" s="216"/>
      <c r="B31" s="97"/>
      <c r="C31" s="103"/>
      <c r="D31" s="100"/>
      <c r="E31" s="99">
        <f>IF(D31="",0,SUM($D$8:D31))</f>
        <v>0</v>
      </c>
      <c r="F31" s="100"/>
      <c r="G31" s="99">
        <f>IF(F31="",0,SUM($F$8:F31))</f>
        <v>0</v>
      </c>
      <c r="H31" s="103"/>
    </row>
    <row r="32" spans="1:8">
      <c r="A32" s="216"/>
      <c r="B32" s="97"/>
      <c r="C32" s="103"/>
      <c r="D32" s="100"/>
      <c r="E32" s="99">
        <f>IF(D32="",0,SUM($D$8:D32))</f>
        <v>0</v>
      </c>
      <c r="F32" s="100"/>
      <c r="G32" s="99">
        <f>IF(F32="",0,SUM($F$8:F32))</f>
        <v>0</v>
      </c>
      <c r="H32" s="103"/>
    </row>
    <row r="33" spans="1:8">
      <c r="A33" s="216"/>
      <c r="B33" s="97"/>
      <c r="C33" s="103"/>
      <c r="D33" s="100"/>
      <c r="E33" s="99">
        <f>IF(D33="",0,SUM($D$8:D33))</f>
        <v>0</v>
      </c>
      <c r="F33" s="100"/>
      <c r="G33" s="99">
        <f>IF(F33="",0,SUM($F$8:F33))</f>
        <v>0</v>
      </c>
      <c r="H33" s="103"/>
    </row>
    <row r="34" spans="1:8">
      <c r="A34" s="216"/>
      <c r="B34" s="97"/>
      <c r="C34" s="103"/>
      <c r="D34" s="100"/>
      <c r="E34" s="99">
        <f>IF(D34="",0,SUM($D$8:D34))</f>
        <v>0</v>
      </c>
      <c r="F34" s="100"/>
      <c r="G34" s="99">
        <f>IF(F34="",0,SUM($F$8:F34))</f>
        <v>0</v>
      </c>
      <c r="H34" s="103"/>
    </row>
    <row r="35" spans="1:8">
      <c r="A35" s="216"/>
      <c r="B35" s="97"/>
      <c r="C35" s="103"/>
      <c r="D35" s="100"/>
      <c r="E35" s="99">
        <f>IF(D35="",0,SUM($D$8:D35))</f>
        <v>0</v>
      </c>
      <c r="F35" s="100"/>
      <c r="G35" s="99">
        <f>IF(F35="",0,SUM($F$8:F35))</f>
        <v>0</v>
      </c>
      <c r="H35" s="103"/>
    </row>
    <row r="36" spans="1:8">
      <c r="A36" s="216"/>
      <c r="B36" s="97"/>
      <c r="C36" s="103"/>
      <c r="D36" s="100"/>
      <c r="E36" s="99">
        <f>IF(D36="",0,SUM($D$8:D36))</f>
        <v>0</v>
      </c>
      <c r="F36" s="100"/>
      <c r="G36" s="99">
        <f>IF(F36="",0,SUM($F$8:F36))</f>
        <v>0</v>
      </c>
      <c r="H36" s="103"/>
    </row>
    <row r="37" spans="1:8">
      <c r="A37" s="216"/>
      <c r="B37" s="97"/>
      <c r="C37" s="103"/>
      <c r="D37" s="100"/>
      <c r="E37" s="99">
        <f>IF(D37="",0,SUM($D$8:D37))</f>
        <v>0</v>
      </c>
      <c r="F37" s="100"/>
      <c r="G37" s="99">
        <f>IF(F37="",0,SUM($F$8:F37))</f>
        <v>0</v>
      </c>
      <c r="H37" s="103"/>
    </row>
    <row r="38" spans="1:8">
      <c r="A38" s="216"/>
      <c r="B38" s="97"/>
      <c r="C38" s="103"/>
      <c r="D38" s="100"/>
      <c r="E38" s="99">
        <f>IF(D38="",0,SUM($D$8:D38))</f>
        <v>0</v>
      </c>
      <c r="F38" s="100"/>
      <c r="G38" s="99">
        <f>IF(F38="",0,SUM($F$8:F38))</f>
        <v>0</v>
      </c>
      <c r="H38" s="103"/>
    </row>
    <row r="39" spans="1:8">
      <c r="A39" s="216"/>
      <c r="B39" s="97"/>
      <c r="C39" s="103"/>
      <c r="D39" s="100"/>
      <c r="E39" s="99">
        <f>IF(D39="",0,SUM($D$8:D39))</f>
        <v>0</v>
      </c>
      <c r="F39" s="100"/>
      <c r="G39" s="99">
        <f>IF(F39="",0,SUM($F$8:F39))</f>
        <v>0</v>
      </c>
      <c r="H39" s="103"/>
    </row>
    <row r="40" spans="1:8">
      <c r="A40" s="216"/>
      <c r="B40" s="97"/>
      <c r="C40" s="103"/>
      <c r="D40" s="100"/>
      <c r="E40" s="99">
        <f>IF(D40="",0,SUM($D$8:D40))</f>
        <v>0</v>
      </c>
      <c r="F40" s="100"/>
      <c r="G40" s="99">
        <f>IF(F40="",0,SUM($F$8:F40))</f>
        <v>0</v>
      </c>
      <c r="H40" s="103"/>
    </row>
    <row r="41" spans="1:8">
      <c r="A41" s="216"/>
      <c r="B41" s="97"/>
      <c r="C41" s="103"/>
      <c r="D41" s="100"/>
      <c r="E41" s="99">
        <f>IF(D41="",0,SUM($D$8:D41))</f>
        <v>0</v>
      </c>
      <c r="F41" s="100"/>
      <c r="G41" s="99">
        <f>IF(F41="",0,SUM($F$8:F41))</f>
        <v>0</v>
      </c>
      <c r="H41" s="103"/>
    </row>
    <row r="42" spans="1:8">
      <c r="A42" s="216"/>
      <c r="B42" s="97"/>
      <c r="C42" s="103"/>
      <c r="D42" s="100"/>
      <c r="E42" s="99">
        <f>IF(D42="",0,SUM($D$8:D42))</f>
        <v>0</v>
      </c>
      <c r="F42" s="100"/>
      <c r="G42" s="99">
        <f>IF(F42="",0,SUM($F$8:F42))</f>
        <v>0</v>
      </c>
      <c r="H42" s="103"/>
    </row>
    <row r="43" spans="1:8">
      <c r="A43" s="216"/>
      <c r="B43" s="97"/>
      <c r="C43" s="103"/>
      <c r="D43" s="100"/>
      <c r="E43" s="99">
        <f>IF(D43="",0,SUM($D$8:D43))</f>
        <v>0</v>
      </c>
      <c r="F43" s="100"/>
      <c r="G43" s="99">
        <f>IF(F43="",0,SUM($F$8:F43))</f>
        <v>0</v>
      </c>
      <c r="H43" s="103"/>
    </row>
    <row r="44" spans="1:8">
      <c r="A44" s="216"/>
      <c r="B44" s="97"/>
      <c r="C44" s="103"/>
      <c r="D44" s="100"/>
      <c r="E44" s="99">
        <f>IF(D44="",0,SUM($D$8:D44))</f>
        <v>0</v>
      </c>
      <c r="F44" s="100"/>
      <c r="G44" s="99">
        <f>IF(F44="",0,SUM($F$8:F44))</f>
        <v>0</v>
      </c>
      <c r="H44" s="103"/>
    </row>
    <row r="45" spans="1:8">
      <c r="A45" s="216"/>
      <c r="B45" s="97"/>
      <c r="C45" s="103"/>
      <c r="D45" s="100"/>
      <c r="E45" s="99">
        <f>IF(D45="",0,SUM($D$8:D45))</f>
        <v>0</v>
      </c>
      <c r="F45" s="100"/>
      <c r="G45" s="99">
        <f>IF(F45="",0,SUM($F$8:F45))</f>
        <v>0</v>
      </c>
      <c r="H45" s="103"/>
    </row>
    <row r="46" spans="1:8">
      <c r="A46" s="216"/>
      <c r="B46" s="97"/>
      <c r="C46" s="103"/>
      <c r="D46" s="100"/>
      <c r="E46" s="99">
        <f>IF(D46="",0,SUM($D$8:D46))</f>
        <v>0</v>
      </c>
      <c r="F46" s="100"/>
      <c r="G46" s="99">
        <f>IF(F46="",0,SUM($F$8:F46))</f>
        <v>0</v>
      </c>
      <c r="H46" s="103"/>
    </row>
    <row r="47" spans="1:8">
      <c r="A47" s="216"/>
      <c r="B47" s="97"/>
      <c r="C47" s="103"/>
      <c r="D47" s="100"/>
      <c r="E47" s="99">
        <f>IF(D47="",0,SUM($D$8:D47))</f>
        <v>0</v>
      </c>
      <c r="F47" s="100"/>
      <c r="G47" s="99">
        <f>IF(F47="",0,SUM($F$8:F47))</f>
        <v>0</v>
      </c>
      <c r="H47" s="103"/>
    </row>
    <row r="48" spans="1:8">
      <c r="A48" s="216"/>
      <c r="B48" s="97"/>
      <c r="C48" s="103"/>
      <c r="D48" s="100"/>
      <c r="E48" s="99">
        <f>IF(D48="",0,SUM($D$8:D48))</f>
        <v>0</v>
      </c>
      <c r="F48" s="100"/>
      <c r="G48" s="99">
        <f>IF(F48="",0,SUM($F$8:F48))</f>
        <v>0</v>
      </c>
      <c r="H48" s="103"/>
    </row>
    <row r="49" spans="1:8">
      <c r="A49" s="216"/>
      <c r="B49" s="97"/>
      <c r="C49" s="103"/>
      <c r="D49" s="100"/>
      <c r="E49" s="99">
        <f>IF(D49="",0,SUM($D$8:D49))</f>
        <v>0</v>
      </c>
      <c r="F49" s="100"/>
      <c r="G49" s="99">
        <f>IF(F49="",0,SUM($F$8:F49))</f>
        <v>0</v>
      </c>
      <c r="H49" s="103"/>
    </row>
    <row r="50" spans="1:8">
      <c r="A50" s="216"/>
      <c r="B50" s="97"/>
      <c r="C50" s="103"/>
      <c r="D50" s="100"/>
      <c r="E50" s="99">
        <f>IF(D50="",0,SUM($D$8:D50))</f>
        <v>0</v>
      </c>
      <c r="F50" s="100"/>
      <c r="G50" s="99">
        <f>IF(F50="",0,SUM($F$8:F50))</f>
        <v>0</v>
      </c>
      <c r="H50" s="103"/>
    </row>
    <row r="51" spans="1:8">
      <c r="A51" s="216"/>
      <c r="B51" s="97"/>
      <c r="C51" s="103"/>
      <c r="D51" s="100"/>
      <c r="E51" s="99">
        <f>IF(D51="",0,SUM($D$8:D51))</f>
        <v>0</v>
      </c>
      <c r="F51" s="100"/>
      <c r="G51" s="99">
        <f>IF(F51="",0,SUM($F$8:F51))</f>
        <v>0</v>
      </c>
      <c r="H51" s="103"/>
    </row>
    <row r="52" spans="1:8">
      <c r="A52" s="216"/>
      <c r="B52" s="97"/>
      <c r="C52" s="103"/>
      <c r="D52" s="100"/>
      <c r="E52" s="99">
        <f>IF(D52="",0,SUM($D$8:D52))</f>
        <v>0</v>
      </c>
      <c r="F52" s="100"/>
      <c r="G52" s="99">
        <f>IF(F52="",0,SUM($F$8:F52))</f>
        <v>0</v>
      </c>
      <c r="H52" s="103"/>
    </row>
    <row r="53" spans="1:8">
      <c r="A53" s="216"/>
      <c r="B53" s="97"/>
      <c r="C53" s="103"/>
      <c r="D53" s="100"/>
      <c r="E53" s="99">
        <f>IF(D53="",0,SUM($D$8:D53))</f>
        <v>0</v>
      </c>
      <c r="F53" s="100"/>
      <c r="G53" s="99">
        <f>IF(F53="",0,SUM($F$8:F53))</f>
        <v>0</v>
      </c>
      <c r="H53" s="103"/>
    </row>
    <row r="54" spans="1:8">
      <c r="A54" s="216"/>
      <c r="B54" s="97"/>
      <c r="C54" s="103"/>
      <c r="D54" s="100"/>
      <c r="E54" s="99">
        <f>IF(D54="",0,SUM($D$8:D54))</f>
        <v>0</v>
      </c>
      <c r="F54" s="100"/>
      <c r="G54" s="99">
        <f>IF(F54="",0,SUM($F$8:F54))</f>
        <v>0</v>
      </c>
      <c r="H54" s="103"/>
    </row>
    <row r="55" spans="1:8">
      <c r="A55" s="216"/>
      <c r="B55" s="97"/>
      <c r="C55" s="103"/>
      <c r="D55" s="100"/>
      <c r="E55" s="99">
        <f>IF(D55="",0,SUM($D$8:D55))</f>
        <v>0</v>
      </c>
      <c r="F55" s="100"/>
      <c r="G55" s="99">
        <f>IF(F55="",0,SUM($F$8:F55))</f>
        <v>0</v>
      </c>
      <c r="H55" s="103"/>
    </row>
    <row r="56" spans="1:8">
      <c r="A56" s="216"/>
      <c r="B56" s="97"/>
      <c r="C56" s="103"/>
      <c r="D56" s="100"/>
      <c r="E56" s="99">
        <f>IF(D56="",0,SUM($D$8:D56))</f>
        <v>0</v>
      </c>
      <c r="F56" s="100"/>
      <c r="G56" s="99">
        <f>IF(F56="",0,SUM($F$8:F56))</f>
        <v>0</v>
      </c>
      <c r="H56" s="103"/>
    </row>
    <row r="57" spans="1:8">
      <c r="A57" s="216"/>
      <c r="B57" s="97"/>
      <c r="C57" s="103"/>
      <c r="D57" s="100"/>
      <c r="E57" s="99">
        <f>IF(D57="",0,SUM($D$8:D57))</f>
        <v>0</v>
      </c>
      <c r="F57" s="100"/>
      <c r="G57" s="99">
        <f>IF(F57="",0,SUM($F$8:F57))</f>
        <v>0</v>
      </c>
      <c r="H57" s="103"/>
    </row>
    <row r="58" spans="1:8">
      <c r="A58" s="216"/>
      <c r="B58" s="97"/>
      <c r="C58" s="103"/>
      <c r="D58" s="100"/>
      <c r="E58" s="99">
        <f>IF(D58="",0,SUM($D$8:D58))</f>
        <v>0</v>
      </c>
      <c r="F58" s="100"/>
      <c r="G58" s="99">
        <f>IF(F58="",0,SUM($F$8:F58))</f>
        <v>0</v>
      </c>
      <c r="H58" s="103"/>
    </row>
    <row r="59" spans="1:8">
      <c r="A59" s="216"/>
      <c r="B59" s="97"/>
      <c r="C59" s="103"/>
      <c r="D59" s="100"/>
      <c r="E59" s="99">
        <f>IF(D59="",0,SUM($D$8:D59))</f>
        <v>0</v>
      </c>
      <c r="F59" s="100"/>
      <c r="G59" s="99">
        <f>IF(F59="",0,SUM($F$8:F59))</f>
        <v>0</v>
      </c>
      <c r="H59" s="103"/>
    </row>
    <row r="60" spans="1:8">
      <c r="A60" s="216"/>
      <c r="B60" s="97"/>
      <c r="C60" s="103"/>
      <c r="D60" s="100"/>
      <c r="E60" s="99">
        <f>IF(D60="",0,SUM($D$8:D60))</f>
        <v>0</v>
      </c>
      <c r="F60" s="100"/>
      <c r="G60" s="99">
        <f>IF(F60="",0,SUM($F$8:F60))</f>
        <v>0</v>
      </c>
      <c r="H60" s="103"/>
    </row>
    <row r="61" spans="1:8">
      <c r="A61" s="216"/>
      <c r="B61" s="97"/>
      <c r="C61" s="103"/>
      <c r="D61" s="100"/>
      <c r="E61" s="99">
        <f>IF(D61="",0,SUM($D$8:D61))</f>
        <v>0</v>
      </c>
      <c r="F61" s="100"/>
      <c r="G61" s="99">
        <f>IF(F61="",0,SUM($F$8:F61))</f>
        <v>0</v>
      </c>
      <c r="H61" s="103"/>
    </row>
    <row r="62" spans="1:8">
      <c r="A62" s="216"/>
      <c r="B62" s="97"/>
      <c r="C62" s="103"/>
      <c r="D62" s="100"/>
      <c r="E62" s="99">
        <f>IF(D62="",0,SUM($D$8:D62))</f>
        <v>0</v>
      </c>
      <c r="F62" s="100"/>
      <c r="G62" s="99">
        <f>IF(F62="",0,SUM($F$8:F62))</f>
        <v>0</v>
      </c>
      <c r="H62" s="103"/>
    </row>
    <row r="63" spans="1:8">
      <c r="A63" s="216"/>
      <c r="B63" s="97"/>
      <c r="C63" s="103"/>
      <c r="D63" s="100"/>
      <c r="E63" s="99">
        <f>IF(D63="",0,SUM($D$8:D63))</f>
        <v>0</v>
      </c>
      <c r="F63" s="100"/>
      <c r="G63" s="99">
        <f>IF(F63="",0,SUM($F$8:F63))</f>
        <v>0</v>
      </c>
      <c r="H63" s="103"/>
    </row>
    <row r="64" spans="1:8">
      <c r="A64" s="216"/>
      <c r="B64" s="97"/>
      <c r="C64" s="103"/>
      <c r="D64" s="100"/>
      <c r="E64" s="99">
        <f>IF(D64="",0,SUM($D$8:D64))</f>
        <v>0</v>
      </c>
      <c r="F64" s="100"/>
      <c r="G64" s="99">
        <f>IF(F64="",0,SUM($F$8:F64))</f>
        <v>0</v>
      </c>
      <c r="H64" s="103"/>
    </row>
    <row r="65" spans="1:8">
      <c r="A65" s="216"/>
      <c r="B65" s="97"/>
      <c r="C65" s="103"/>
      <c r="D65" s="100"/>
      <c r="E65" s="99">
        <f>IF(D65="",0,SUM($D$8:D65))</f>
        <v>0</v>
      </c>
      <c r="F65" s="100"/>
      <c r="G65" s="99">
        <f>IF(F65="",0,SUM($F$8:F65))</f>
        <v>0</v>
      </c>
      <c r="H65" s="103"/>
    </row>
    <row r="66" spans="1:8">
      <c r="A66" s="216"/>
      <c r="B66" s="97"/>
      <c r="C66" s="103"/>
      <c r="D66" s="100"/>
      <c r="E66" s="99">
        <f>IF(D66="",0,SUM($D$8:D66))</f>
        <v>0</v>
      </c>
      <c r="F66" s="100"/>
      <c r="G66" s="99">
        <f>IF(F66="",0,SUM($F$8:F66))</f>
        <v>0</v>
      </c>
      <c r="H66" s="103"/>
    </row>
    <row r="67" spans="1:8">
      <c r="A67" s="216"/>
      <c r="B67" s="97"/>
      <c r="C67" s="103"/>
      <c r="D67" s="100"/>
      <c r="E67" s="99">
        <f>IF(D67="",0,SUM($D$8:D67))</f>
        <v>0</v>
      </c>
      <c r="F67" s="100"/>
      <c r="G67" s="99">
        <f>IF(F67="",0,SUM($F$8:F67))</f>
        <v>0</v>
      </c>
      <c r="H67" s="103"/>
    </row>
    <row r="68" spans="1:8">
      <c r="A68" s="216"/>
      <c r="B68" s="97"/>
      <c r="C68" s="103"/>
      <c r="D68" s="100"/>
      <c r="E68" s="99">
        <f>IF(D68="",0,SUM($D$8:D68))</f>
        <v>0</v>
      </c>
      <c r="F68" s="100"/>
      <c r="G68" s="99">
        <f>IF(F68="",0,SUM($F$8:F68))</f>
        <v>0</v>
      </c>
      <c r="H68" s="103"/>
    </row>
    <row r="69" spans="1:8">
      <c r="A69" s="216"/>
      <c r="B69" s="97"/>
      <c r="C69" s="103"/>
      <c r="D69" s="100"/>
      <c r="E69" s="99">
        <f>IF(D69="",0,SUM($D$8:D69))</f>
        <v>0</v>
      </c>
      <c r="F69" s="100"/>
      <c r="G69" s="99">
        <f>IF(F69="",0,SUM($F$8:F69))</f>
        <v>0</v>
      </c>
      <c r="H69" s="103"/>
    </row>
    <row r="70" spans="1:8">
      <c r="A70" s="216"/>
      <c r="B70" s="97"/>
      <c r="C70" s="103"/>
      <c r="D70" s="100"/>
      <c r="E70" s="99">
        <f>IF(D70="",0,SUM($D$8:D70))</f>
        <v>0</v>
      </c>
      <c r="F70" s="100"/>
      <c r="G70" s="99">
        <f>IF(F70="",0,SUM($F$8:F70))</f>
        <v>0</v>
      </c>
      <c r="H70" s="103"/>
    </row>
    <row r="71" spans="1:8">
      <c r="A71" s="216"/>
      <c r="B71" s="97"/>
      <c r="C71" s="103"/>
      <c r="D71" s="100"/>
      <c r="E71" s="99">
        <f>IF(D71="",0,SUM($D$8:D71))</f>
        <v>0</v>
      </c>
      <c r="F71" s="100"/>
      <c r="G71" s="99">
        <f>IF(F71="",0,SUM($F$8:F71))</f>
        <v>0</v>
      </c>
      <c r="H71" s="103"/>
    </row>
    <row r="72" spans="1:8">
      <c r="A72" s="216"/>
      <c r="B72" s="97"/>
      <c r="C72" s="103"/>
      <c r="D72" s="100"/>
      <c r="E72" s="99">
        <f>IF(D72="",0,SUM($D$8:D72))</f>
        <v>0</v>
      </c>
      <c r="F72" s="100"/>
      <c r="G72" s="99">
        <f>IF(F72="",0,SUM($F$8:F72))</f>
        <v>0</v>
      </c>
      <c r="H72" s="103"/>
    </row>
    <row r="73" spans="1:8">
      <c r="A73" s="216"/>
      <c r="B73" s="97"/>
      <c r="C73" s="103"/>
      <c r="D73" s="100"/>
      <c r="E73" s="99">
        <f>IF(D73="",0,SUM($D$8:D73))</f>
        <v>0</v>
      </c>
      <c r="F73" s="100"/>
      <c r="G73" s="99">
        <f>IF(F73="",0,SUM($F$8:F73))</f>
        <v>0</v>
      </c>
      <c r="H73" s="103"/>
    </row>
    <row r="74" spans="1:8">
      <c r="A74" s="216"/>
      <c r="B74" s="97"/>
      <c r="C74" s="103"/>
      <c r="D74" s="100"/>
      <c r="E74" s="99">
        <f>IF(D74="",0,SUM($D$8:D74))</f>
        <v>0</v>
      </c>
      <c r="F74" s="100"/>
      <c r="G74" s="99">
        <f>IF(F74="",0,SUM($F$8:F74))</f>
        <v>0</v>
      </c>
      <c r="H74" s="103"/>
    </row>
    <row r="75" spans="1:8">
      <c r="A75" s="216"/>
      <c r="B75" s="97"/>
      <c r="C75" s="103"/>
      <c r="D75" s="100"/>
      <c r="E75" s="99">
        <f>IF(D75="",0,SUM($D$8:D75))</f>
        <v>0</v>
      </c>
      <c r="F75" s="100"/>
      <c r="G75" s="99">
        <f>IF(F75="",0,SUM($F$8:F75))</f>
        <v>0</v>
      </c>
      <c r="H75" s="103"/>
    </row>
    <row r="76" spans="1:8">
      <c r="A76" s="216"/>
      <c r="B76" s="97"/>
      <c r="C76" s="103"/>
      <c r="D76" s="100"/>
      <c r="E76" s="99">
        <f>IF(D76="",0,SUM($D$8:D76))</f>
        <v>0</v>
      </c>
      <c r="F76" s="100"/>
      <c r="G76" s="99">
        <f>IF(F76="",0,SUM($F$8:F76))</f>
        <v>0</v>
      </c>
      <c r="H76" s="103"/>
    </row>
    <row r="77" spans="1:8">
      <c r="A77" s="216"/>
      <c r="B77" s="97"/>
      <c r="C77" s="103"/>
      <c r="D77" s="100"/>
      <c r="E77" s="99">
        <f>IF(D77="",0,SUM($D$8:D77))</f>
        <v>0</v>
      </c>
      <c r="F77" s="100"/>
      <c r="G77" s="99">
        <f>IF(F77="",0,SUM($F$8:F77))</f>
        <v>0</v>
      </c>
      <c r="H77" s="103"/>
    </row>
    <row r="78" spans="1:8">
      <c r="A78" s="216"/>
      <c r="B78" s="97"/>
      <c r="C78" s="103"/>
      <c r="D78" s="100"/>
      <c r="E78" s="99">
        <f>IF(D78="",0,SUM($D$8:D78))</f>
        <v>0</v>
      </c>
      <c r="F78" s="100"/>
      <c r="G78" s="99">
        <f>IF(F78="",0,SUM($F$8:F78))</f>
        <v>0</v>
      </c>
      <c r="H78" s="103"/>
    </row>
    <row r="79" spans="1:8">
      <c r="A79" s="216"/>
      <c r="B79" s="97"/>
      <c r="C79" s="103"/>
      <c r="D79" s="100"/>
      <c r="E79" s="99">
        <f>IF(D79="",0,SUM($D$8:D79))</f>
        <v>0</v>
      </c>
      <c r="F79" s="100"/>
      <c r="G79" s="99">
        <f>IF(F79="",0,SUM($F$8:F79))</f>
        <v>0</v>
      </c>
      <c r="H79" s="103"/>
    </row>
    <row r="80" spans="1:8">
      <c r="A80" s="216"/>
      <c r="B80" s="97"/>
      <c r="C80" s="103"/>
      <c r="D80" s="100"/>
      <c r="E80" s="99">
        <f>IF(D80="",0,SUM($D$8:D80))</f>
        <v>0</v>
      </c>
      <c r="F80" s="100"/>
      <c r="G80" s="99">
        <f>IF(F80="",0,SUM($F$8:F80))</f>
        <v>0</v>
      </c>
      <c r="H80" s="103"/>
    </row>
    <row r="81" spans="1:8">
      <c r="A81" s="216"/>
      <c r="B81" s="97"/>
      <c r="C81" s="103"/>
      <c r="D81" s="100"/>
      <c r="E81" s="99">
        <f>IF(D81="",0,SUM($D$8:D81))</f>
        <v>0</v>
      </c>
      <c r="F81" s="100"/>
      <c r="G81" s="99">
        <f>IF(F81="",0,SUM($F$8:F81))</f>
        <v>0</v>
      </c>
      <c r="H81" s="103"/>
    </row>
    <row r="82" spans="1:8">
      <c r="A82" s="216"/>
      <c r="B82" s="97"/>
      <c r="C82" s="103"/>
      <c r="D82" s="100"/>
      <c r="E82" s="99">
        <f>IF(D82="",0,SUM($D$8:D82))</f>
        <v>0</v>
      </c>
      <c r="F82" s="100"/>
      <c r="G82" s="99">
        <f>IF(F82="",0,SUM($F$8:F82))</f>
        <v>0</v>
      </c>
      <c r="H82" s="103"/>
    </row>
    <row r="83" spans="1:8">
      <c r="A83" s="216"/>
      <c r="B83" s="97"/>
      <c r="C83" s="103"/>
      <c r="D83" s="100"/>
      <c r="E83" s="99">
        <f>IF(D83="",0,SUM($D$8:D83))</f>
        <v>0</v>
      </c>
      <c r="F83" s="100"/>
      <c r="G83" s="99">
        <f>IF(F83="",0,SUM($F$8:F83))</f>
        <v>0</v>
      </c>
      <c r="H83" s="103"/>
    </row>
    <row r="84" spans="1:8">
      <c r="A84" s="216"/>
      <c r="B84" s="97"/>
      <c r="C84" s="103"/>
      <c r="D84" s="100"/>
      <c r="E84" s="99">
        <f>IF(D84="",0,SUM($D$8:D84))</f>
        <v>0</v>
      </c>
      <c r="F84" s="100"/>
      <c r="G84" s="99">
        <f>IF(F84="",0,SUM($F$8:F84))</f>
        <v>0</v>
      </c>
      <c r="H84" s="103"/>
    </row>
    <row r="85" spans="1:8">
      <c r="A85" s="216"/>
      <c r="B85" s="97"/>
      <c r="C85" s="103"/>
      <c r="D85" s="100"/>
      <c r="E85" s="99">
        <f>IF(D85="",0,SUM($D$8:D85))</f>
        <v>0</v>
      </c>
      <c r="F85" s="100"/>
      <c r="G85" s="99">
        <f>IF(F85="",0,SUM($F$8:F85))</f>
        <v>0</v>
      </c>
      <c r="H85" s="103"/>
    </row>
    <row r="86" spans="1:8">
      <c r="A86" s="216"/>
      <c r="B86" s="97"/>
      <c r="C86" s="103"/>
      <c r="D86" s="100"/>
      <c r="E86" s="99">
        <f>IF(D86="",0,SUM($D$8:D86))</f>
        <v>0</v>
      </c>
      <c r="F86" s="100"/>
      <c r="G86" s="99">
        <f>IF(F86="",0,SUM($F$8:F86))</f>
        <v>0</v>
      </c>
      <c r="H86" s="103"/>
    </row>
    <row r="87" spans="1:8">
      <c r="A87" s="216"/>
      <c r="B87" s="97"/>
      <c r="C87" s="103"/>
      <c r="D87" s="100"/>
      <c r="E87" s="99">
        <f>IF(D87="",0,SUM($D$8:D87))</f>
        <v>0</v>
      </c>
      <c r="F87" s="100"/>
      <c r="G87" s="99">
        <f>IF(F87="",0,SUM($F$8:F87))</f>
        <v>0</v>
      </c>
      <c r="H87" s="103"/>
    </row>
    <row r="88" spans="1:8">
      <c r="A88" s="216"/>
      <c r="B88" s="97"/>
      <c r="C88" s="103"/>
      <c r="D88" s="100"/>
      <c r="E88" s="99">
        <f>IF(D88="",0,SUM($D$8:D88))</f>
        <v>0</v>
      </c>
      <c r="F88" s="100"/>
      <c r="G88" s="99">
        <f>IF(F88="",0,SUM($F$8:F88))</f>
        <v>0</v>
      </c>
      <c r="H88" s="103"/>
    </row>
    <row r="89" spans="1:8">
      <c r="A89" s="216"/>
      <c r="B89" s="97"/>
      <c r="C89" s="103"/>
      <c r="D89" s="100"/>
      <c r="E89" s="99">
        <f>IF(D89="",0,SUM($D$8:D89))</f>
        <v>0</v>
      </c>
      <c r="F89" s="100"/>
      <c r="G89" s="99">
        <f>IF(F89="",0,SUM($F$8:F89))</f>
        <v>0</v>
      </c>
      <c r="H89" s="103"/>
    </row>
    <row r="90" spans="1:8">
      <c r="A90" s="216"/>
      <c r="B90" s="97"/>
      <c r="C90" s="103"/>
      <c r="D90" s="100"/>
      <c r="E90" s="99">
        <f>IF(D90="",0,SUM($D$8:D90))</f>
        <v>0</v>
      </c>
      <c r="F90" s="100"/>
      <c r="G90" s="99">
        <f>IF(F90="",0,SUM($F$8:F90))</f>
        <v>0</v>
      </c>
      <c r="H90" s="103"/>
    </row>
    <row r="91" spans="1:8">
      <c r="A91" s="216"/>
      <c r="B91" s="97"/>
      <c r="C91" s="103"/>
      <c r="D91" s="100"/>
      <c r="E91" s="99">
        <f>IF(D91="",0,SUM($D$8:D91))</f>
        <v>0</v>
      </c>
      <c r="F91" s="100"/>
      <c r="G91" s="99">
        <f>IF(F91="",0,SUM($F$8:F91))</f>
        <v>0</v>
      </c>
      <c r="H91" s="103"/>
    </row>
    <row r="92" spans="1:8">
      <c r="A92" s="216"/>
      <c r="B92" s="97"/>
      <c r="C92" s="103"/>
      <c r="D92" s="100"/>
      <c r="E92" s="99">
        <f>IF(D92="",0,SUM($D$8:D92))</f>
        <v>0</v>
      </c>
      <c r="F92" s="100"/>
      <c r="G92" s="99">
        <f>IF(F92="",0,SUM($F$8:F92))</f>
        <v>0</v>
      </c>
      <c r="H92" s="103"/>
    </row>
    <row r="93" spans="1:8">
      <c r="A93" s="216"/>
      <c r="B93" s="97"/>
      <c r="C93" s="103"/>
      <c r="D93" s="100"/>
      <c r="E93" s="99">
        <f>IF(D93="",0,SUM($D$8:D93))</f>
        <v>0</v>
      </c>
      <c r="F93" s="100"/>
      <c r="G93" s="99">
        <f>IF(F93="",0,SUM($F$8:F93))</f>
        <v>0</v>
      </c>
      <c r="H93" s="103"/>
    </row>
    <row r="94" spans="1:8">
      <c r="A94" s="216"/>
      <c r="B94" s="97"/>
      <c r="C94" s="103"/>
      <c r="D94" s="100"/>
      <c r="E94" s="99">
        <f>IF(D94="",0,SUM($D$8:D94))</f>
        <v>0</v>
      </c>
      <c r="F94" s="100"/>
      <c r="G94" s="99">
        <f>IF(F94="",0,SUM($F$8:F94))</f>
        <v>0</v>
      </c>
      <c r="H94" s="103"/>
    </row>
    <row r="95" spans="1:8">
      <c r="A95" s="216"/>
      <c r="B95" s="97"/>
      <c r="C95" s="103"/>
      <c r="D95" s="100"/>
      <c r="E95" s="99">
        <f>IF(D95="",0,SUM($D$8:D95))</f>
        <v>0</v>
      </c>
      <c r="F95" s="100"/>
      <c r="G95" s="99">
        <f>IF(F95="",0,SUM($F$8:F95))</f>
        <v>0</v>
      </c>
      <c r="H95" s="103"/>
    </row>
    <row r="96" spans="1:8">
      <c r="A96" s="216"/>
      <c r="B96" s="97"/>
      <c r="C96" s="103"/>
      <c r="D96" s="100"/>
      <c r="E96" s="99">
        <f>IF(D96="",0,SUM($D$8:D96))</f>
        <v>0</v>
      </c>
      <c r="F96" s="100"/>
      <c r="G96" s="99">
        <f>IF(F96="",0,SUM($F$8:F96))</f>
        <v>0</v>
      </c>
      <c r="H96" s="103"/>
    </row>
    <row r="97" spans="1:8">
      <c r="A97" s="216"/>
      <c r="B97" s="97"/>
      <c r="C97" s="103"/>
      <c r="D97" s="100"/>
      <c r="E97" s="99">
        <f>IF(D97="",0,SUM($D$8:D97))</f>
        <v>0</v>
      </c>
      <c r="F97" s="100"/>
      <c r="G97" s="99">
        <f>IF(F97="",0,SUM($F$8:F97))</f>
        <v>0</v>
      </c>
      <c r="H97" s="103"/>
    </row>
    <row r="98" spans="1:8">
      <c r="A98" s="216"/>
      <c r="B98" s="97"/>
      <c r="C98" s="103"/>
      <c r="D98" s="100"/>
      <c r="E98" s="99">
        <f>IF(D98="",0,SUM($D$8:D98))</f>
        <v>0</v>
      </c>
      <c r="F98" s="100"/>
      <c r="G98" s="99">
        <f>IF(F98="",0,SUM($F$8:F98))</f>
        <v>0</v>
      </c>
      <c r="H98" s="103"/>
    </row>
    <row r="99" spans="1:8">
      <c r="A99" s="216"/>
      <c r="B99" s="97"/>
      <c r="C99" s="103"/>
      <c r="D99" s="100"/>
      <c r="E99" s="99">
        <f>IF(D99="",0,SUM($D$8:D99))</f>
        <v>0</v>
      </c>
      <c r="F99" s="100"/>
      <c r="G99" s="99">
        <f>IF(F99="",0,SUM($F$8:F99))</f>
        <v>0</v>
      </c>
      <c r="H99" s="103"/>
    </row>
    <row r="100" spans="1:8">
      <c r="A100" s="216"/>
      <c r="B100" s="97"/>
      <c r="C100" s="103"/>
      <c r="D100" s="100"/>
      <c r="E100" s="99">
        <f>IF(D100="",0,SUM($D$8:D100))</f>
        <v>0</v>
      </c>
      <c r="F100" s="100"/>
      <c r="G100" s="99">
        <f>IF(F100="",0,SUM($F$8:F100))</f>
        <v>0</v>
      </c>
      <c r="H100" s="103"/>
    </row>
    <row r="101" spans="1:8">
      <c r="A101" s="216"/>
      <c r="B101" s="97"/>
      <c r="C101" s="103"/>
      <c r="D101" s="100"/>
      <c r="E101" s="99">
        <f>IF(D101="",0,SUM($D$8:D101))</f>
        <v>0</v>
      </c>
      <c r="F101" s="100"/>
      <c r="G101" s="99">
        <f>IF(F101="",0,SUM($F$8:F101))</f>
        <v>0</v>
      </c>
      <c r="H101" s="103"/>
    </row>
    <row r="102" spans="1:8">
      <c r="A102" s="216"/>
      <c r="B102" s="97"/>
      <c r="C102" s="103"/>
      <c r="D102" s="100"/>
      <c r="E102" s="99">
        <f>IF(D102="",0,SUM($D$8:D102))</f>
        <v>0</v>
      </c>
      <c r="F102" s="100"/>
      <c r="G102" s="99">
        <f>IF(F102="",0,SUM($F$8:F102))</f>
        <v>0</v>
      </c>
      <c r="H102" s="103"/>
    </row>
    <row r="103" spans="1:8">
      <c r="A103" s="216"/>
      <c r="B103" s="97"/>
      <c r="C103" s="103"/>
      <c r="D103" s="100"/>
      <c r="E103" s="99">
        <f>IF(D103="",0,SUM($D$8:D103))</f>
        <v>0</v>
      </c>
      <c r="F103" s="100"/>
      <c r="G103" s="99">
        <f>IF(F103="",0,SUM($F$8:F103))</f>
        <v>0</v>
      </c>
      <c r="H103" s="103"/>
    </row>
    <row r="104" spans="1:8">
      <c r="A104" s="216"/>
      <c r="B104" s="97"/>
      <c r="C104" s="103"/>
      <c r="D104" s="100"/>
      <c r="E104" s="99">
        <f>IF(D104="",0,SUM($D$8:D104))</f>
        <v>0</v>
      </c>
      <c r="F104" s="100"/>
      <c r="G104" s="99">
        <f>IF(F104="",0,SUM($F$8:F104))</f>
        <v>0</v>
      </c>
      <c r="H104" s="103"/>
    </row>
    <row r="105" spans="1:8">
      <c r="A105" s="216"/>
      <c r="B105" s="97"/>
      <c r="C105" s="103"/>
      <c r="D105" s="100"/>
      <c r="E105" s="99">
        <f>IF(D105="",0,SUM($D$8:D105))</f>
        <v>0</v>
      </c>
      <c r="F105" s="100"/>
      <c r="G105" s="99">
        <f>IF(F105="",0,SUM($F$8:F105))</f>
        <v>0</v>
      </c>
      <c r="H105" s="103"/>
    </row>
    <row r="106" spans="1:8">
      <c r="A106" s="216"/>
      <c r="B106" s="97"/>
      <c r="C106" s="103"/>
      <c r="D106" s="100"/>
      <c r="E106" s="99">
        <f>IF(D106="",0,SUM($D$8:D106))</f>
        <v>0</v>
      </c>
      <c r="F106" s="100"/>
      <c r="G106" s="99">
        <f>IF(F106="",0,SUM($F$8:F106))</f>
        <v>0</v>
      </c>
      <c r="H106" s="103"/>
    </row>
    <row r="107" spans="1:8">
      <c r="A107" s="216"/>
      <c r="B107" s="97"/>
      <c r="C107" s="103"/>
      <c r="D107" s="100"/>
      <c r="E107" s="99">
        <f>IF(D107="",0,SUM($D$8:D107))</f>
        <v>0</v>
      </c>
      <c r="F107" s="100"/>
      <c r="G107" s="99">
        <f>IF(F107="",0,SUM($F$8:F107))</f>
        <v>0</v>
      </c>
      <c r="H107" s="103"/>
    </row>
    <row r="108" spans="1:8">
      <c r="A108" s="216"/>
      <c r="B108" s="97"/>
      <c r="C108" s="103"/>
      <c r="D108" s="100"/>
      <c r="E108" s="99">
        <f>IF(D108="",0,SUM($D$8:D108))</f>
        <v>0</v>
      </c>
      <c r="F108" s="100"/>
      <c r="G108" s="99">
        <f>IF(F108="",0,SUM($F$8:F108))</f>
        <v>0</v>
      </c>
      <c r="H108" s="103"/>
    </row>
    <row r="109" spans="1:8">
      <c r="A109" s="216"/>
      <c r="B109" s="97"/>
      <c r="C109" s="103"/>
      <c r="D109" s="100"/>
      <c r="E109" s="99">
        <f>IF(D109="",0,SUM($D$8:D109))</f>
        <v>0</v>
      </c>
      <c r="F109" s="100"/>
      <c r="G109" s="99">
        <f>IF(F109="",0,SUM($F$8:F109))</f>
        <v>0</v>
      </c>
      <c r="H109" s="103"/>
    </row>
    <row r="110" spans="1:8">
      <c r="A110" s="216"/>
      <c r="B110" s="97"/>
      <c r="C110" s="103"/>
      <c r="D110" s="100"/>
      <c r="E110" s="99">
        <f>IF(D110="",0,SUM($D$8:D110))</f>
        <v>0</v>
      </c>
      <c r="F110" s="100"/>
      <c r="G110" s="99">
        <f>IF(F110="",0,SUM($F$8:F110))</f>
        <v>0</v>
      </c>
      <c r="H110" s="103"/>
    </row>
    <row r="111" spans="1:8">
      <c r="A111" s="216"/>
      <c r="B111" s="97"/>
      <c r="C111" s="103"/>
      <c r="D111" s="100"/>
      <c r="E111" s="99">
        <f>IF(D111="",0,SUM($D$8:D111))</f>
        <v>0</v>
      </c>
      <c r="F111" s="100"/>
      <c r="G111" s="99">
        <f>IF(F111="",0,SUM($F$8:F111))</f>
        <v>0</v>
      </c>
      <c r="H111" s="103"/>
    </row>
    <row r="112" spans="1:8">
      <c r="A112" s="216"/>
      <c r="B112" s="97"/>
      <c r="C112" s="103"/>
      <c r="D112" s="100"/>
      <c r="E112" s="99">
        <f>IF(D112="",0,SUM($D$8:D112))</f>
        <v>0</v>
      </c>
      <c r="F112" s="100"/>
      <c r="G112" s="99">
        <f>IF(F112="",0,SUM($F$8:F112))</f>
        <v>0</v>
      </c>
      <c r="H112" s="103"/>
    </row>
    <row r="113" spans="1:8">
      <c r="A113" s="216"/>
      <c r="B113" s="97"/>
      <c r="C113" s="103"/>
      <c r="D113" s="100"/>
      <c r="E113" s="99">
        <f>IF(D113="",0,SUM($D$8:D113))</f>
        <v>0</v>
      </c>
      <c r="F113" s="100"/>
      <c r="G113" s="99">
        <f>IF(F113="",0,SUM($F$8:F113))</f>
        <v>0</v>
      </c>
      <c r="H113" s="103"/>
    </row>
    <row r="114" spans="1:8">
      <c r="A114" s="216"/>
      <c r="B114" s="97"/>
      <c r="C114" s="103"/>
      <c r="D114" s="100"/>
      <c r="E114" s="99">
        <f>IF(D114="",0,SUM($D$8:D114))</f>
        <v>0</v>
      </c>
      <c r="F114" s="100"/>
      <c r="G114" s="99">
        <f>IF(F114="",0,SUM($F$8:F114))</f>
        <v>0</v>
      </c>
      <c r="H114" s="103"/>
    </row>
    <row r="115" spans="1:8">
      <c r="A115" s="216"/>
      <c r="B115" s="97"/>
      <c r="C115" s="103"/>
      <c r="D115" s="100"/>
      <c r="E115" s="99">
        <f>IF(D115="",0,SUM($D$8:D115))</f>
        <v>0</v>
      </c>
      <c r="F115" s="100"/>
      <c r="G115" s="99">
        <f>IF(F115="",0,SUM($F$8:F115))</f>
        <v>0</v>
      </c>
      <c r="H115" s="103"/>
    </row>
    <row r="116" spans="1:8">
      <c r="A116" s="216"/>
      <c r="B116" s="97"/>
      <c r="C116" s="103"/>
      <c r="D116" s="100"/>
      <c r="E116" s="99">
        <f>IF(D116="",0,SUM($D$8:D116))</f>
        <v>0</v>
      </c>
      <c r="F116" s="100"/>
      <c r="G116" s="99">
        <f>IF(F116="",0,SUM($F$8:F116))</f>
        <v>0</v>
      </c>
      <c r="H116" s="103"/>
    </row>
    <row r="117" spans="1:8">
      <c r="A117" s="216"/>
      <c r="B117" s="97"/>
      <c r="C117" s="103"/>
      <c r="D117" s="100"/>
      <c r="E117" s="99">
        <f>IF(D117="",0,SUM($D$8:D117))</f>
        <v>0</v>
      </c>
      <c r="F117" s="100"/>
      <c r="G117" s="99">
        <f>IF(F117="",0,SUM($F$8:F117))</f>
        <v>0</v>
      </c>
      <c r="H117" s="103"/>
    </row>
    <row r="118" spans="1:8">
      <c r="A118" s="216"/>
      <c r="B118" s="97"/>
      <c r="C118" s="103"/>
      <c r="D118" s="100"/>
      <c r="E118" s="99">
        <f>IF(D118="",0,SUM($D$8:D118))</f>
        <v>0</v>
      </c>
      <c r="F118" s="100"/>
      <c r="G118" s="99">
        <f>IF(F118="",0,SUM($F$8:F118))</f>
        <v>0</v>
      </c>
      <c r="H118" s="103"/>
    </row>
    <row r="119" spans="1:8">
      <c r="A119" s="216"/>
      <c r="B119" s="97"/>
      <c r="C119" s="103"/>
      <c r="D119" s="100"/>
      <c r="E119" s="99">
        <f>IF(D119="",0,SUM($D$8:D119))</f>
        <v>0</v>
      </c>
      <c r="F119" s="100"/>
      <c r="G119" s="99">
        <f>IF(F119="",0,SUM($F$8:F119))</f>
        <v>0</v>
      </c>
      <c r="H119" s="103"/>
    </row>
    <row r="120" spans="1:8">
      <c r="A120" s="216"/>
      <c r="B120" s="97"/>
      <c r="C120" s="103"/>
      <c r="D120" s="100"/>
      <c r="E120" s="99">
        <f>IF(D120="",0,SUM($D$8:D120))</f>
        <v>0</v>
      </c>
      <c r="F120" s="100"/>
      <c r="G120" s="99">
        <f>IF(F120="",0,SUM($F$8:F120))</f>
        <v>0</v>
      </c>
      <c r="H120" s="103"/>
    </row>
    <row r="121" spans="1:8">
      <c r="A121" s="216"/>
      <c r="B121" s="97"/>
      <c r="C121" s="103"/>
      <c r="D121" s="100"/>
      <c r="E121" s="99">
        <f>IF(D121="",0,SUM($D$8:D121))</f>
        <v>0</v>
      </c>
      <c r="F121" s="100"/>
      <c r="G121" s="99">
        <f>IF(F121="",0,SUM($F$8:F121))</f>
        <v>0</v>
      </c>
      <c r="H121" s="103"/>
    </row>
    <row r="122" spans="1:8">
      <c r="A122" s="216"/>
      <c r="B122" s="97"/>
      <c r="C122" s="103"/>
      <c r="D122" s="100"/>
      <c r="E122" s="99">
        <f>IF(D122="",0,SUM($D$8:D122))</f>
        <v>0</v>
      </c>
      <c r="F122" s="100"/>
      <c r="G122" s="99">
        <f>IF(F122="",0,SUM($F$8:F122))</f>
        <v>0</v>
      </c>
      <c r="H122" s="103"/>
    </row>
    <row r="123" spans="1:8">
      <c r="A123" s="216"/>
      <c r="B123" s="97"/>
      <c r="C123" s="103"/>
      <c r="D123" s="100"/>
      <c r="E123" s="99">
        <f>IF(D123="",0,SUM($D$8:D123))</f>
        <v>0</v>
      </c>
      <c r="F123" s="100"/>
      <c r="G123" s="99">
        <f>IF(F123="",0,SUM($F$8:F123))</f>
        <v>0</v>
      </c>
      <c r="H123" s="103"/>
    </row>
    <row r="124" spans="1:8">
      <c r="A124" s="216"/>
      <c r="B124" s="97"/>
      <c r="C124" s="103"/>
      <c r="D124" s="100"/>
      <c r="E124" s="99">
        <f>IF(D124="",0,SUM($D$8:D124))</f>
        <v>0</v>
      </c>
      <c r="F124" s="100"/>
      <c r="G124" s="99">
        <f>IF(F124="",0,SUM($F$8:F124))</f>
        <v>0</v>
      </c>
      <c r="H124" s="103"/>
    </row>
    <row r="125" spans="1:8">
      <c r="A125" s="216"/>
      <c r="B125" s="97"/>
      <c r="C125" s="103"/>
      <c r="D125" s="100"/>
      <c r="E125" s="99">
        <f>IF(D125="",0,SUM($D$8:D125))</f>
        <v>0</v>
      </c>
      <c r="F125" s="100"/>
      <c r="G125" s="99">
        <f>IF(F125="",0,SUM($F$8:F125))</f>
        <v>0</v>
      </c>
      <c r="H125" s="103"/>
    </row>
    <row r="126" spans="1:8">
      <c r="A126" s="216"/>
      <c r="B126" s="97"/>
      <c r="C126" s="103"/>
      <c r="D126" s="100"/>
      <c r="E126" s="99">
        <f>IF(D126="",0,SUM($D$8:D126))</f>
        <v>0</v>
      </c>
      <c r="F126" s="100"/>
      <c r="G126" s="99">
        <f>IF(F126="",0,SUM($F$8:F126))</f>
        <v>0</v>
      </c>
      <c r="H126" s="103"/>
    </row>
    <row r="127" spans="1:8">
      <c r="A127" s="216"/>
      <c r="B127" s="97"/>
      <c r="C127" s="103"/>
      <c r="D127" s="100"/>
      <c r="E127" s="99">
        <f>IF(D127="",0,SUM($D$8:D127))</f>
        <v>0</v>
      </c>
      <c r="F127" s="100"/>
      <c r="G127" s="99">
        <f>IF(F127="",0,SUM($F$8:F127))</f>
        <v>0</v>
      </c>
      <c r="H127" s="103"/>
    </row>
    <row r="128" spans="1:8">
      <c r="A128" s="216"/>
      <c r="B128" s="97"/>
      <c r="C128" s="103"/>
      <c r="D128" s="100"/>
      <c r="E128" s="99">
        <f>IF(D128="",0,SUM($D$8:D128))</f>
        <v>0</v>
      </c>
      <c r="F128" s="100"/>
      <c r="G128" s="99">
        <f>IF(F128="",0,SUM($F$8:F128))</f>
        <v>0</v>
      </c>
      <c r="H128" s="103"/>
    </row>
    <row r="129" spans="1:8">
      <c r="A129" s="216"/>
      <c r="B129" s="97"/>
      <c r="C129" s="103"/>
      <c r="D129" s="100"/>
      <c r="E129" s="99">
        <f>IF(D129="",0,SUM($D$8:D129))</f>
        <v>0</v>
      </c>
      <c r="F129" s="100"/>
      <c r="G129" s="99">
        <f>IF(F129="",0,SUM($F$8:F129))</f>
        <v>0</v>
      </c>
      <c r="H129" s="103"/>
    </row>
    <row r="130" spans="1:8">
      <c r="A130" s="216"/>
      <c r="B130" s="97"/>
      <c r="C130" s="103"/>
      <c r="D130" s="100"/>
      <c r="E130" s="99">
        <f>IF(D130="",0,SUM($D$8:D130))</f>
        <v>0</v>
      </c>
      <c r="F130" s="100"/>
      <c r="G130" s="99">
        <f>IF(F130="",0,SUM($F$8:F130))</f>
        <v>0</v>
      </c>
      <c r="H130" s="103"/>
    </row>
    <row r="131" spans="1:8">
      <c r="A131" s="216"/>
      <c r="B131" s="97"/>
      <c r="C131" s="103"/>
      <c r="D131" s="100"/>
      <c r="E131" s="99">
        <f>IF(D131="",0,SUM($D$8:D131))</f>
        <v>0</v>
      </c>
      <c r="F131" s="100"/>
      <c r="G131" s="99">
        <f>IF(F131="",0,SUM($F$8:F131))</f>
        <v>0</v>
      </c>
      <c r="H131" s="103"/>
    </row>
    <row r="132" spans="1:8">
      <c r="A132" s="216"/>
      <c r="B132" s="97"/>
      <c r="C132" s="103"/>
      <c r="D132" s="100"/>
      <c r="E132" s="99">
        <f>IF(D132="",0,SUM($D$8:D132))</f>
        <v>0</v>
      </c>
      <c r="F132" s="100"/>
      <c r="G132" s="99">
        <f>IF(F132="",0,SUM($F$8:F132))</f>
        <v>0</v>
      </c>
      <c r="H132" s="103"/>
    </row>
    <row r="133" spans="1:8">
      <c r="A133" s="216"/>
      <c r="B133" s="97"/>
      <c r="C133" s="103"/>
      <c r="D133" s="100"/>
      <c r="E133" s="99">
        <f>IF(D133="",0,SUM($D$8:D133))</f>
        <v>0</v>
      </c>
      <c r="F133" s="100"/>
      <c r="G133" s="99">
        <f>IF(F133="",0,SUM($F$8:F133))</f>
        <v>0</v>
      </c>
      <c r="H133" s="103"/>
    </row>
    <row r="134" spans="1:8">
      <c r="A134" s="216"/>
      <c r="B134" s="97"/>
      <c r="C134" s="103"/>
      <c r="D134" s="100"/>
      <c r="E134" s="99">
        <f>IF(D134="",0,SUM($D$8:D134))</f>
        <v>0</v>
      </c>
      <c r="F134" s="100"/>
      <c r="G134" s="99">
        <f>IF(F134="",0,SUM($F$8:F134))</f>
        <v>0</v>
      </c>
      <c r="H134" s="103"/>
    </row>
    <row r="135" spans="1:8">
      <c r="A135" s="216"/>
      <c r="B135" s="97"/>
      <c r="C135" s="103"/>
      <c r="D135" s="100"/>
      <c r="E135" s="99">
        <f>IF(D135="",0,SUM($D$8:D135))</f>
        <v>0</v>
      </c>
      <c r="F135" s="100"/>
      <c r="G135" s="99">
        <f>IF(F135="",0,SUM($F$8:F135))</f>
        <v>0</v>
      </c>
      <c r="H135" s="103"/>
    </row>
    <row r="136" spans="1:8">
      <c r="A136" s="216"/>
      <c r="B136" s="97"/>
      <c r="C136" s="103"/>
      <c r="D136" s="100"/>
      <c r="E136" s="99">
        <f>IF(D136="",0,SUM($D$8:D136))</f>
        <v>0</v>
      </c>
      <c r="F136" s="100"/>
      <c r="G136" s="99">
        <f>IF(F136="",0,SUM($F$8:F136))</f>
        <v>0</v>
      </c>
      <c r="H136" s="103"/>
    </row>
    <row r="137" spans="1:8">
      <c r="A137" s="216"/>
      <c r="B137" s="97"/>
      <c r="C137" s="103"/>
      <c r="D137" s="100"/>
      <c r="E137" s="99">
        <f>IF(D137="",0,SUM($D$8:D137))</f>
        <v>0</v>
      </c>
      <c r="F137" s="100"/>
      <c r="G137" s="99">
        <f>IF(F137="",0,SUM($F$8:F137))</f>
        <v>0</v>
      </c>
      <c r="H137" s="103"/>
    </row>
    <row r="138" spans="1:8">
      <c r="A138" s="216"/>
      <c r="B138" s="97"/>
      <c r="C138" s="103"/>
      <c r="D138" s="100"/>
      <c r="E138" s="99">
        <f>IF(D138="",0,SUM($D$8:D138))</f>
        <v>0</v>
      </c>
      <c r="F138" s="100"/>
      <c r="G138" s="99">
        <f>IF(F138="",0,SUM($F$8:F138))</f>
        <v>0</v>
      </c>
      <c r="H138" s="103"/>
    </row>
    <row r="139" spans="1:8">
      <c r="A139" s="216"/>
      <c r="B139" s="97"/>
      <c r="C139" s="103"/>
      <c r="D139" s="100"/>
      <c r="E139" s="99">
        <f>IF(D139="",0,SUM($D$8:D139))</f>
        <v>0</v>
      </c>
      <c r="F139" s="100"/>
      <c r="G139" s="99">
        <f>IF(F139="",0,SUM($F$8:F139))</f>
        <v>0</v>
      </c>
      <c r="H139" s="103"/>
    </row>
    <row r="140" spans="1:8">
      <c r="A140" s="216"/>
      <c r="B140" s="97"/>
      <c r="C140" s="103"/>
      <c r="D140" s="100"/>
      <c r="E140" s="99">
        <f>IF(D140="",0,SUM($D$8:D140))</f>
        <v>0</v>
      </c>
      <c r="F140" s="100"/>
      <c r="G140" s="99">
        <f>IF(F140="",0,SUM($F$8:F140))</f>
        <v>0</v>
      </c>
      <c r="H140" s="103"/>
    </row>
    <row r="141" spans="1:8">
      <c r="A141" s="216"/>
      <c r="B141" s="97"/>
      <c r="C141" s="103"/>
      <c r="D141" s="100"/>
      <c r="E141" s="99">
        <f>IF(D141="",0,SUM($D$8:D141))</f>
        <v>0</v>
      </c>
      <c r="F141" s="100"/>
      <c r="G141" s="99">
        <f>IF(F141="",0,SUM($F$8:F141))</f>
        <v>0</v>
      </c>
      <c r="H141" s="103"/>
    </row>
    <row r="142" spans="1:8">
      <c r="A142" s="216"/>
      <c r="B142" s="97"/>
      <c r="C142" s="103"/>
      <c r="D142" s="100"/>
      <c r="E142" s="99">
        <f>IF(D142="",0,SUM($D$8:D142))</f>
        <v>0</v>
      </c>
      <c r="F142" s="100"/>
      <c r="G142" s="99">
        <f>IF(F142="",0,SUM($F$8:F142))</f>
        <v>0</v>
      </c>
      <c r="H142" s="103"/>
    </row>
    <row r="143" spans="1:8">
      <c r="A143" s="216"/>
      <c r="B143" s="97"/>
      <c r="C143" s="103"/>
      <c r="D143" s="100"/>
      <c r="E143" s="99">
        <f>IF(D143="",0,SUM($D$8:D143))</f>
        <v>0</v>
      </c>
      <c r="F143" s="100"/>
      <c r="G143" s="99">
        <f>IF(F143="",0,SUM($F$8:F143))</f>
        <v>0</v>
      </c>
      <c r="H143" s="103"/>
    </row>
    <row r="144" spans="1:8">
      <c r="A144" s="216"/>
      <c r="B144" s="97"/>
      <c r="C144" s="103"/>
      <c r="D144" s="100"/>
      <c r="E144" s="99">
        <f>IF(D144="",0,SUM($D$8:D144))</f>
        <v>0</v>
      </c>
      <c r="F144" s="100"/>
      <c r="G144" s="99">
        <f>IF(F144="",0,SUM($F$8:F144))</f>
        <v>0</v>
      </c>
      <c r="H144" s="103"/>
    </row>
    <row r="145" spans="1:8">
      <c r="A145" s="216"/>
      <c r="B145" s="97"/>
      <c r="C145" s="103"/>
      <c r="D145" s="100"/>
      <c r="E145" s="99">
        <f>IF(D145="",0,SUM($D$8:D145))</f>
        <v>0</v>
      </c>
      <c r="F145" s="100"/>
      <c r="G145" s="99">
        <f>IF(F145="",0,SUM($F$8:F145))</f>
        <v>0</v>
      </c>
      <c r="H145" s="103"/>
    </row>
    <row r="146" spans="1:8">
      <c r="A146" s="216"/>
      <c r="B146" s="97"/>
      <c r="C146" s="103"/>
      <c r="D146" s="100"/>
      <c r="E146" s="99">
        <f>IF(D146="",0,SUM($D$8:D146))</f>
        <v>0</v>
      </c>
      <c r="F146" s="100"/>
      <c r="G146" s="99">
        <f>IF(F146="",0,SUM($F$8:F146))</f>
        <v>0</v>
      </c>
      <c r="H146" s="103"/>
    </row>
    <row r="147" spans="1:8">
      <c r="A147" s="216"/>
      <c r="B147" s="97"/>
      <c r="C147" s="103"/>
      <c r="D147" s="100"/>
      <c r="E147" s="99">
        <f>IF(D147="",0,SUM($D$8:D147))</f>
        <v>0</v>
      </c>
      <c r="F147" s="100"/>
      <c r="G147" s="99">
        <f>IF(F147="",0,SUM($F$8:F147))</f>
        <v>0</v>
      </c>
      <c r="H147" s="103"/>
    </row>
    <row r="148" spans="1:8">
      <c r="A148" s="216"/>
      <c r="B148" s="97"/>
      <c r="C148" s="103"/>
      <c r="D148" s="100"/>
      <c r="E148" s="99">
        <f>IF(D148="",0,SUM($D$8:D148))</f>
        <v>0</v>
      </c>
      <c r="F148" s="100"/>
      <c r="G148" s="99">
        <f>IF(F148="",0,SUM($F$8:F148))</f>
        <v>0</v>
      </c>
      <c r="H148" s="103"/>
    </row>
    <row r="149" spans="1:8">
      <c r="A149" s="216"/>
      <c r="B149" s="97"/>
      <c r="C149" s="103"/>
      <c r="D149" s="100"/>
      <c r="E149" s="99">
        <f>IF(D149="",0,SUM($D$8:D149))</f>
        <v>0</v>
      </c>
      <c r="F149" s="100"/>
      <c r="G149" s="99">
        <f>IF(F149="",0,SUM($F$8:F149))</f>
        <v>0</v>
      </c>
      <c r="H149" s="103"/>
    </row>
    <row r="150" spans="1:8">
      <c r="A150" s="216"/>
      <c r="B150" s="97"/>
      <c r="C150" s="103"/>
      <c r="D150" s="100"/>
      <c r="E150" s="99">
        <f>IF(D150="",0,SUM($D$8:D150))</f>
        <v>0</v>
      </c>
      <c r="F150" s="100"/>
      <c r="G150" s="99">
        <f>IF(F150="",0,SUM($F$8:F150))</f>
        <v>0</v>
      </c>
      <c r="H150" s="103"/>
    </row>
    <row r="151" spans="1:8">
      <c r="A151" s="216"/>
      <c r="B151" s="97"/>
      <c r="C151" s="103"/>
      <c r="D151" s="100"/>
      <c r="E151" s="99">
        <f>IF(D151="",0,SUM($D$8:D151))</f>
        <v>0</v>
      </c>
      <c r="F151" s="100"/>
      <c r="G151" s="99">
        <f>IF(F151="",0,SUM($F$8:F151))</f>
        <v>0</v>
      </c>
      <c r="H151" s="103"/>
    </row>
    <row r="152" spans="1:8">
      <c r="A152" s="216"/>
      <c r="B152" s="97"/>
      <c r="C152" s="103"/>
      <c r="D152" s="100"/>
      <c r="E152" s="99">
        <f>IF(D152="",0,SUM($D$8:D152))</f>
        <v>0</v>
      </c>
      <c r="F152" s="100"/>
      <c r="G152" s="99">
        <f>IF(F152="",0,SUM($F$8:F152))</f>
        <v>0</v>
      </c>
      <c r="H152" s="103"/>
    </row>
    <row r="153" spans="1:8">
      <c r="A153" s="216"/>
      <c r="B153" s="97"/>
      <c r="C153" s="103"/>
      <c r="D153" s="100"/>
      <c r="E153" s="99">
        <f>IF(D153="",0,SUM($D$8:D153))</f>
        <v>0</v>
      </c>
      <c r="F153" s="100"/>
      <c r="G153" s="99">
        <f>IF(F153="",0,SUM($F$8:F153))</f>
        <v>0</v>
      </c>
      <c r="H153" s="103"/>
    </row>
    <row r="154" spans="1:8">
      <c r="A154" s="216"/>
      <c r="B154" s="97"/>
      <c r="C154" s="103"/>
      <c r="D154" s="100"/>
      <c r="E154" s="99">
        <f>IF(D154="",0,SUM($D$8:D154))</f>
        <v>0</v>
      </c>
      <c r="F154" s="100"/>
      <c r="G154" s="99">
        <f>IF(F154="",0,SUM($F$8:F154))</f>
        <v>0</v>
      </c>
      <c r="H154" s="103"/>
    </row>
    <row r="155" spans="1:8">
      <c r="A155" s="216"/>
      <c r="B155" s="97"/>
      <c r="C155" s="103"/>
      <c r="D155" s="100"/>
      <c r="E155" s="99">
        <f>IF(D155="",0,SUM($D$8:D155))</f>
        <v>0</v>
      </c>
      <c r="F155" s="100"/>
      <c r="G155" s="99">
        <f>IF(F155="",0,SUM($F$8:F155))</f>
        <v>0</v>
      </c>
      <c r="H155" s="103"/>
    </row>
    <row r="156" spans="1:8">
      <c r="A156" s="216"/>
      <c r="B156" s="97"/>
      <c r="C156" s="103"/>
      <c r="D156" s="100"/>
      <c r="E156" s="99">
        <f>IF(D156="",0,SUM($D$8:D156))</f>
        <v>0</v>
      </c>
      <c r="F156" s="100"/>
      <c r="G156" s="99">
        <f>IF(F156="",0,SUM($F$8:F156))</f>
        <v>0</v>
      </c>
      <c r="H156" s="103"/>
    </row>
    <row r="157" spans="1:8">
      <c r="A157" s="216"/>
      <c r="B157" s="97"/>
      <c r="C157" s="103"/>
      <c r="D157" s="100"/>
      <c r="E157" s="99">
        <f>IF(D157="",0,SUM($D$8:D157))</f>
        <v>0</v>
      </c>
      <c r="F157" s="100"/>
      <c r="G157" s="99">
        <f>IF(F157="",0,SUM($F$8:F157))</f>
        <v>0</v>
      </c>
      <c r="H157" s="103"/>
    </row>
    <row r="158" spans="1:8">
      <c r="A158" s="216"/>
      <c r="B158" s="97"/>
      <c r="C158" s="103"/>
      <c r="D158" s="100"/>
      <c r="E158" s="99">
        <f>IF(D158="",0,SUM($D$8:D158))</f>
        <v>0</v>
      </c>
      <c r="F158" s="100"/>
      <c r="G158" s="99">
        <f>IF(F158="",0,SUM($F$8:F158))</f>
        <v>0</v>
      </c>
      <c r="H158" s="103"/>
    </row>
    <row r="159" spans="1:8">
      <c r="A159" s="216"/>
      <c r="B159" s="97"/>
      <c r="C159" s="103"/>
      <c r="D159" s="100"/>
      <c r="E159" s="99">
        <f>IF(D159="",0,SUM($D$8:D159))</f>
        <v>0</v>
      </c>
      <c r="F159" s="100"/>
      <c r="G159" s="99">
        <f>IF(F159="",0,SUM($F$8:F159))</f>
        <v>0</v>
      </c>
      <c r="H159" s="103"/>
    </row>
    <row r="160" spans="1:8">
      <c r="A160" s="216"/>
      <c r="B160" s="97"/>
      <c r="C160" s="103"/>
      <c r="D160" s="100"/>
      <c r="E160" s="99">
        <f>IF(D160="",0,SUM($D$8:D160))</f>
        <v>0</v>
      </c>
      <c r="F160" s="100"/>
      <c r="G160" s="99">
        <f>IF(F160="",0,SUM($F$8:F160))</f>
        <v>0</v>
      </c>
      <c r="H160" s="103"/>
    </row>
    <row r="161" spans="1:8">
      <c r="A161" s="216"/>
      <c r="B161" s="97"/>
      <c r="C161" s="103"/>
      <c r="D161" s="100"/>
      <c r="E161" s="99">
        <f>IF(D161="",0,SUM($D$8:D161))</f>
        <v>0</v>
      </c>
      <c r="F161" s="100"/>
      <c r="G161" s="99">
        <f>IF(F161="",0,SUM($F$8:F161))</f>
        <v>0</v>
      </c>
      <c r="H161" s="103"/>
    </row>
    <row r="162" spans="1:8">
      <c r="A162" s="216"/>
      <c r="B162" s="97"/>
      <c r="C162" s="103"/>
      <c r="D162" s="100"/>
      <c r="E162" s="99">
        <f>IF(D162="",0,SUM($D$8:D162))</f>
        <v>0</v>
      </c>
      <c r="F162" s="100"/>
      <c r="G162" s="99">
        <f>IF(F162="",0,SUM($F$8:F162))</f>
        <v>0</v>
      </c>
      <c r="H162" s="103"/>
    </row>
    <row r="163" spans="1:8">
      <c r="A163" s="216"/>
      <c r="B163" s="97"/>
      <c r="C163" s="103"/>
      <c r="D163" s="100"/>
      <c r="E163" s="99">
        <f>IF(D163="",0,SUM($D$8:D163))</f>
        <v>0</v>
      </c>
      <c r="F163" s="100"/>
      <c r="G163" s="99">
        <f>IF(F163="",0,SUM($F$8:F163))</f>
        <v>0</v>
      </c>
      <c r="H163" s="103"/>
    </row>
    <row r="164" spans="1:8">
      <c r="A164" s="216"/>
      <c r="B164" s="97"/>
      <c r="C164" s="103"/>
      <c r="D164" s="100"/>
      <c r="E164" s="99">
        <f>IF(D164="",0,SUM($D$8:D164))</f>
        <v>0</v>
      </c>
      <c r="F164" s="100"/>
      <c r="G164" s="99">
        <f>IF(F164="",0,SUM($F$8:F164))</f>
        <v>0</v>
      </c>
      <c r="H164" s="103"/>
    </row>
    <row r="165" spans="1:8">
      <c r="A165" s="216"/>
      <c r="B165" s="97"/>
      <c r="C165" s="103"/>
      <c r="D165" s="100"/>
      <c r="E165" s="99">
        <f>IF(D165="",0,SUM($D$8:D165))</f>
        <v>0</v>
      </c>
      <c r="F165" s="100"/>
      <c r="G165" s="99">
        <f>IF(F165="",0,SUM($F$8:F165))</f>
        <v>0</v>
      </c>
      <c r="H165" s="103"/>
    </row>
    <row r="166" spans="1:8">
      <c r="A166" s="216"/>
      <c r="B166" s="97"/>
      <c r="C166" s="103"/>
      <c r="D166" s="100"/>
      <c r="E166" s="99">
        <f>IF(D166="",0,SUM($D$8:D166))</f>
        <v>0</v>
      </c>
      <c r="F166" s="100"/>
      <c r="G166" s="99">
        <f>IF(F166="",0,SUM($F$8:F166))</f>
        <v>0</v>
      </c>
      <c r="H166" s="103"/>
    </row>
    <row r="167" spans="1:8">
      <c r="A167" s="216"/>
      <c r="B167" s="97"/>
      <c r="C167" s="103"/>
      <c r="D167" s="100"/>
      <c r="E167" s="99">
        <f>IF(D167="",0,SUM($D$8:D167))</f>
        <v>0</v>
      </c>
      <c r="F167" s="100"/>
      <c r="G167" s="99">
        <f>IF(F167="",0,SUM($F$8:F167))</f>
        <v>0</v>
      </c>
      <c r="H167" s="103"/>
    </row>
    <row r="168" spans="1:8">
      <c r="A168" s="216"/>
      <c r="B168" s="97"/>
      <c r="C168" s="103"/>
      <c r="D168" s="100"/>
      <c r="E168" s="99">
        <f>IF(D168="",0,SUM($D$8:D168))</f>
        <v>0</v>
      </c>
      <c r="F168" s="100"/>
      <c r="G168" s="99">
        <f>IF(F168="",0,SUM($F$8:F168))</f>
        <v>0</v>
      </c>
      <c r="H168" s="103"/>
    </row>
    <row r="169" spans="1:8">
      <c r="A169" s="216"/>
      <c r="B169" s="97"/>
      <c r="C169" s="103"/>
      <c r="D169" s="100"/>
      <c r="E169" s="99">
        <f>IF(D169="",0,SUM($D$8:D169))</f>
        <v>0</v>
      </c>
      <c r="F169" s="100"/>
      <c r="G169" s="99">
        <f>IF(F169="",0,SUM($F$8:F169))</f>
        <v>0</v>
      </c>
      <c r="H169" s="103"/>
    </row>
    <row r="170" spans="1:8">
      <c r="A170" s="216"/>
      <c r="B170" s="97"/>
      <c r="C170" s="103"/>
      <c r="D170" s="100"/>
      <c r="E170" s="99">
        <f>IF(D170="",0,SUM($D$8:D170))</f>
        <v>0</v>
      </c>
      <c r="F170" s="100"/>
      <c r="G170" s="99">
        <f>IF(F170="",0,SUM($F$8:F170))</f>
        <v>0</v>
      </c>
      <c r="H170" s="103"/>
    </row>
    <row r="171" spans="1:8">
      <c r="A171" s="216"/>
      <c r="B171" s="97"/>
      <c r="C171" s="103"/>
      <c r="D171" s="100"/>
      <c r="E171" s="99">
        <f>IF(D171="",0,SUM($D$8:D171))</f>
        <v>0</v>
      </c>
      <c r="F171" s="100"/>
      <c r="G171" s="99">
        <f>IF(F171="",0,SUM($F$8:F171))</f>
        <v>0</v>
      </c>
      <c r="H171" s="103"/>
    </row>
    <row r="172" spans="1:8">
      <c r="A172" s="216"/>
      <c r="B172" s="97"/>
      <c r="C172" s="103"/>
      <c r="D172" s="100"/>
      <c r="E172" s="99">
        <f>IF(D172="",0,SUM($D$8:D172))</f>
        <v>0</v>
      </c>
      <c r="F172" s="100"/>
      <c r="G172" s="99">
        <f>IF(F172="",0,SUM($F$8:F172))</f>
        <v>0</v>
      </c>
      <c r="H172" s="103"/>
    </row>
    <row r="173" spans="1:8">
      <c r="A173" s="216"/>
      <c r="B173" s="97"/>
      <c r="C173" s="103"/>
      <c r="D173" s="100"/>
      <c r="E173" s="99">
        <f>IF(D173="",0,SUM($D$8:D173))</f>
        <v>0</v>
      </c>
      <c r="F173" s="100"/>
      <c r="G173" s="99">
        <f>IF(F173="",0,SUM($F$8:F173))</f>
        <v>0</v>
      </c>
      <c r="H173" s="103"/>
    </row>
    <row r="174" spans="1:8">
      <c r="A174" s="216"/>
      <c r="B174" s="97"/>
      <c r="C174" s="103"/>
      <c r="D174" s="100"/>
      <c r="E174" s="99">
        <f>IF(D174="",0,SUM($D$8:D174))</f>
        <v>0</v>
      </c>
      <c r="F174" s="100"/>
      <c r="G174" s="99">
        <f>IF(F174="",0,SUM($F$8:F174))</f>
        <v>0</v>
      </c>
      <c r="H174" s="103"/>
    </row>
    <row r="175" spans="1:8">
      <c r="A175" s="216"/>
      <c r="B175" s="97"/>
      <c r="C175" s="103"/>
      <c r="D175" s="100"/>
      <c r="E175" s="99">
        <f>IF(D175="",0,SUM($D$8:D175))</f>
        <v>0</v>
      </c>
      <c r="F175" s="100"/>
      <c r="G175" s="99">
        <f>IF(F175="",0,SUM($F$8:F175))</f>
        <v>0</v>
      </c>
      <c r="H175" s="103"/>
    </row>
    <row r="176" spans="1:8">
      <c r="A176" s="216"/>
      <c r="B176" s="97"/>
      <c r="C176" s="103"/>
      <c r="D176" s="100"/>
      <c r="E176" s="99">
        <f>IF(D176="",0,SUM($D$8:D176))</f>
        <v>0</v>
      </c>
      <c r="F176" s="100"/>
      <c r="G176" s="99">
        <f>IF(F176="",0,SUM($F$8:F176))</f>
        <v>0</v>
      </c>
      <c r="H176" s="103"/>
    </row>
    <row r="177" spans="1:8">
      <c r="A177" s="216"/>
      <c r="B177" s="97"/>
      <c r="C177" s="103"/>
      <c r="D177" s="100"/>
      <c r="E177" s="99">
        <f>IF(D177="",0,SUM($D$8:D177))</f>
        <v>0</v>
      </c>
      <c r="F177" s="100"/>
      <c r="G177" s="99">
        <f>IF(F177="",0,SUM($F$8:F177))</f>
        <v>0</v>
      </c>
      <c r="H177" s="103"/>
    </row>
    <row r="178" spans="1:8">
      <c r="A178" s="216"/>
      <c r="B178" s="97"/>
      <c r="C178" s="103"/>
      <c r="D178" s="100"/>
      <c r="E178" s="99">
        <f>IF(D178="",0,SUM($D$8:D178))</f>
        <v>0</v>
      </c>
      <c r="F178" s="100"/>
      <c r="G178" s="99">
        <f>IF(F178="",0,SUM($F$8:F178))</f>
        <v>0</v>
      </c>
      <c r="H178" s="103"/>
    </row>
    <row r="179" spans="1:8">
      <c r="A179" s="216"/>
      <c r="B179" s="97"/>
      <c r="C179" s="103"/>
      <c r="D179" s="100"/>
      <c r="E179" s="99">
        <f>IF(D179="",0,SUM($D$8:D179))</f>
        <v>0</v>
      </c>
      <c r="F179" s="100"/>
      <c r="G179" s="99">
        <f>IF(F179="",0,SUM($F$8:F179))</f>
        <v>0</v>
      </c>
      <c r="H179" s="103"/>
    </row>
    <row r="180" spans="1:8">
      <c r="A180" s="216"/>
      <c r="B180" s="97"/>
      <c r="C180" s="103"/>
      <c r="D180" s="100"/>
      <c r="E180" s="99">
        <f>IF(D180="",0,SUM($D$8:D180))</f>
        <v>0</v>
      </c>
      <c r="F180" s="100"/>
      <c r="G180" s="99">
        <f>IF(F180="",0,SUM($F$8:F180))</f>
        <v>0</v>
      </c>
      <c r="H180" s="103"/>
    </row>
    <row r="181" spans="1:8">
      <c r="A181" s="216"/>
      <c r="B181" s="97"/>
      <c r="C181" s="103"/>
      <c r="D181" s="100"/>
      <c r="E181" s="99">
        <f>IF(D181="",0,SUM($D$8:D181))</f>
        <v>0</v>
      </c>
      <c r="F181" s="100"/>
      <c r="G181" s="99">
        <f>IF(F181="",0,SUM($F$8:F181))</f>
        <v>0</v>
      </c>
      <c r="H181" s="103"/>
    </row>
    <row r="182" spans="1:8">
      <c r="A182" s="216"/>
      <c r="B182" s="97"/>
      <c r="C182" s="103"/>
      <c r="D182" s="100"/>
      <c r="E182" s="99">
        <f>IF(D182="",0,SUM($D$8:D182))</f>
        <v>0</v>
      </c>
      <c r="F182" s="100"/>
      <c r="G182" s="99">
        <f>IF(F182="",0,SUM($F$8:F182))</f>
        <v>0</v>
      </c>
      <c r="H182" s="103"/>
    </row>
    <row r="183" spans="1:8">
      <c r="A183" s="216"/>
      <c r="B183" s="97"/>
      <c r="C183" s="103"/>
      <c r="D183" s="100"/>
      <c r="E183" s="99">
        <f>IF(D183="",0,SUM($D$8:D183))</f>
        <v>0</v>
      </c>
      <c r="F183" s="100"/>
      <c r="G183" s="99">
        <f>IF(F183="",0,SUM($F$8:F183))</f>
        <v>0</v>
      </c>
      <c r="H183" s="103"/>
    </row>
    <row r="184" spans="1:8">
      <c r="A184" s="216"/>
      <c r="B184" s="97"/>
      <c r="C184" s="103"/>
      <c r="D184" s="100"/>
      <c r="E184" s="99">
        <f>IF(D184="",0,SUM($D$8:D184))</f>
        <v>0</v>
      </c>
      <c r="F184" s="100"/>
      <c r="G184" s="99">
        <f>IF(F184="",0,SUM($F$8:F184))</f>
        <v>0</v>
      </c>
      <c r="H184" s="103"/>
    </row>
    <row r="185" spans="1:8">
      <c r="A185" s="216"/>
      <c r="B185" s="97"/>
      <c r="C185" s="103"/>
      <c r="D185" s="100"/>
      <c r="E185" s="99">
        <f>IF(D185="",0,SUM($D$8:D185))</f>
        <v>0</v>
      </c>
      <c r="F185" s="100"/>
      <c r="G185" s="99">
        <f>IF(F185="",0,SUM($F$8:F185))</f>
        <v>0</v>
      </c>
      <c r="H185" s="103"/>
    </row>
    <row r="186" spans="1:8">
      <c r="A186" s="216"/>
      <c r="B186" s="97"/>
      <c r="C186" s="103"/>
      <c r="D186" s="100"/>
      <c r="E186" s="99">
        <f>IF(D186="",0,SUM($D$8:D186))</f>
        <v>0</v>
      </c>
      <c r="F186" s="100"/>
      <c r="G186" s="99">
        <f>IF(F186="",0,SUM($F$8:F186))</f>
        <v>0</v>
      </c>
      <c r="H186" s="103"/>
    </row>
    <row r="187" spans="1:8">
      <c r="A187" s="216"/>
      <c r="B187" s="97"/>
      <c r="C187" s="103"/>
      <c r="D187" s="100"/>
      <c r="E187" s="99">
        <f>IF(D187="",0,SUM($D$8:D187))</f>
        <v>0</v>
      </c>
      <c r="F187" s="100"/>
      <c r="G187" s="99">
        <f>IF(F187="",0,SUM($F$8:F187))</f>
        <v>0</v>
      </c>
      <c r="H187" s="103"/>
    </row>
    <row r="188" spans="1:8">
      <c r="A188" s="216"/>
      <c r="B188" s="97"/>
      <c r="C188" s="103"/>
      <c r="D188" s="100"/>
      <c r="E188" s="99">
        <f>IF(D188="",0,SUM($D$8:D188))</f>
        <v>0</v>
      </c>
      <c r="F188" s="100"/>
      <c r="G188" s="99">
        <f>IF(F188="",0,SUM($F$8:F188))</f>
        <v>0</v>
      </c>
      <c r="H188" s="103"/>
    </row>
    <row r="189" spans="1:8">
      <c r="A189" s="216"/>
      <c r="B189" s="97"/>
      <c r="C189" s="103"/>
      <c r="D189" s="100"/>
      <c r="E189" s="99">
        <f>IF(D189="",0,SUM($D$8:D189))</f>
        <v>0</v>
      </c>
      <c r="F189" s="100"/>
      <c r="G189" s="99">
        <f>IF(F189="",0,SUM($F$8:F189))</f>
        <v>0</v>
      </c>
      <c r="H189" s="103"/>
    </row>
    <row r="190" spans="1:8">
      <c r="A190" s="216"/>
      <c r="B190" s="97"/>
      <c r="C190" s="103"/>
      <c r="D190" s="100"/>
      <c r="E190" s="99">
        <f>IF(D190="",0,SUM($D$8:D190))</f>
        <v>0</v>
      </c>
      <c r="F190" s="100"/>
      <c r="G190" s="99">
        <f>IF(F190="",0,SUM($F$8:F190))</f>
        <v>0</v>
      </c>
      <c r="H190" s="103"/>
    </row>
    <row r="191" spans="1:8">
      <c r="A191" s="216"/>
      <c r="B191" s="97"/>
      <c r="C191" s="103"/>
      <c r="D191" s="100"/>
      <c r="E191" s="99">
        <f>IF(D191="",0,SUM($D$8:D191))</f>
        <v>0</v>
      </c>
      <c r="F191" s="100"/>
      <c r="G191" s="99">
        <f>IF(F191="",0,SUM($F$8:F191))</f>
        <v>0</v>
      </c>
      <c r="H191" s="103"/>
    </row>
    <row r="192" spans="1:8">
      <c r="A192" s="216"/>
      <c r="B192" s="97"/>
      <c r="C192" s="103"/>
      <c r="D192" s="100"/>
      <c r="E192" s="99">
        <f>IF(D192="",0,SUM($D$8:D192))</f>
        <v>0</v>
      </c>
      <c r="F192" s="100"/>
      <c r="G192" s="99">
        <f>IF(F192="",0,SUM($F$8:F192))</f>
        <v>0</v>
      </c>
      <c r="H192" s="103"/>
    </row>
    <row r="193" spans="1:8">
      <c r="A193" s="216"/>
      <c r="B193" s="97"/>
      <c r="C193" s="103"/>
      <c r="D193" s="100"/>
      <c r="E193" s="99">
        <f>IF(D193="",0,SUM($D$8:D193))</f>
        <v>0</v>
      </c>
      <c r="F193" s="100"/>
      <c r="G193" s="99">
        <f>IF(F193="",0,SUM($F$8:F193))</f>
        <v>0</v>
      </c>
      <c r="H193" s="103"/>
    </row>
    <row r="194" spans="1:8">
      <c r="A194" s="216"/>
      <c r="B194" s="97"/>
      <c r="C194" s="103"/>
      <c r="D194" s="100"/>
      <c r="E194" s="99">
        <f>IF(D194="",0,SUM($D$8:D194))</f>
        <v>0</v>
      </c>
      <c r="F194" s="100"/>
      <c r="G194" s="99">
        <f>IF(F194="",0,SUM($F$8:F194))</f>
        <v>0</v>
      </c>
      <c r="H194" s="103"/>
    </row>
    <row r="195" spans="1:8">
      <c r="A195" s="216"/>
      <c r="B195" s="97"/>
      <c r="C195" s="103"/>
      <c r="D195" s="100"/>
      <c r="E195" s="99">
        <f>IF(D195="",0,SUM($D$8:D195))</f>
        <v>0</v>
      </c>
      <c r="F195" s="100"/>
      <c r="G195" s="99">
        <f>IF(F195="",0,SUM($F$8:F195))</f>
        <v>0</v>
      </c>
      <c r="H195" s="103"/>
    </row>
    <row r="196" spans="1:8">
      <c r="A196" s="216"/>
      <c r="B196" s="97"/>
      <c r="C196" s="103"/>
      <c r="D196" s="100"/>
      <c r="E196" s="99">
        <f>IF(D196="",0,SUM($D$8:D196))</f>
        <v>0</v>
      </c>
      <c r="F196" s="100"/>
      <c r="G196" s="99">
        <f>IF(F196="",0,SUM($F$8:F196))</f>
        <v>0</v>
      </c>
      <c r="H196" s="103"/>
    </row>
    <row r="197" spans="1:8">
      <c r="A197" s="216"/>
      <c r="B197" s="97"/>
      <c r="C197" s="103"/>
      <c r="D197" s="100"/>
      <c r="E197" s="99">
        <f>IF(D197="",0,SUM($D$8:D197))</f>
        <v>0</v>
      </c>
      <c r="F197" s="100"/>
      <c r="G197" s="99">
        <f>IF(F197="",0,SUM($F$8:F197))</f>
        <v>0</v>
      </c>
      <c r="H197" s="103"/>
    </row>
    <row r="198" spans="1:8">
      <c r="A198" s="216"/>
      <c r="B198" s="97"/>
      <c r="C198" s="103"/>
      <c r="D198" s="100"/>
      <c r="E198" s="99">
        <f>IF(D198="",0,SUM($D$8:D198))</f>
        <v>0</v>
      </c>
      <c r="F198" s="100"/>
      <c r="G198" s="99">
        <f>IF(F198="",0,SUM($F$8:F198))</f>
        <v>0</v>
      </c>
      <c r="H198" s="103"/>
    </row>
    <row r="199" spans="1:8">
      <c r="A199" s="216"/>
      <c r="B199" s="97"/>
      <c r="C199" s="103"/>
      <c r="D199" s="100"/>
      <c r="E199" s="99">
        <f>IF(D199="",0,SUM($D$8:D199))</f>
        <v>0</v>
      </c>
      <c r="F199" s="100"/>
      <c r="G199" s="99">
        <f>IF(F199="",0,SUM($F$8:F199))</f>
        <v>0</v>
      </c>
      <c r="H199" s="103"/>
    </row>
    <row r="200" spans="1:8">
      <c r="A200" s="216"/>
      <c r="B200" s="97"/>
      <c r="C200" s="103"/>
      <c r="D200" s="100"/>
      <c r="E200" s="99">
        <f>IF(D200="",0,SUM($D$8:D200))</f>
        <v>0</v>
      </c>
      <c r="F200" s="100"/>
      <c r="G200" s="99">
        <f>IF(F200="",0,SUM($F$8:F200))</f>
        <v>0</v>
      </c>
      <c r="H200" s="103"/>
    </row>
  </sheetData>
  <sheetProtection algorithmName="SHA-512" hashValue="ifhT3ryI9QpnvND0h0g1bgTV/Wa0ScS+3MhbBE/bXZ+Inso+4HSNNn9SAghbQSibUYyXhSWVysjtbHqz/v3+Ng==" saltValue="f2PyCPJoj53QxTK/VJAny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4B7A-4E92-4AD5-8A17-7D9CFB14B9BF}">
  <sheetPr>
    <tabColor theme="5" tint="0.79998168889431442"/>
  </sheetPr>
  <dimension ref="A1:R202"/>
  <sheetViews>
    <sheetView workbookViewId="0">
      <selection activeCell="C5" sqref="C5:E5"/>
    </sheetView>
  </sheetViews>
  <sheetFormatPr defaultColWidth="8.6328125" defaultRowHeight="13.8"/>
  <cols>
    <col min="1" max="1" width="8.6328125" style="421"/>
    <col min="2" max="2" width="8.1796875" style="421" bestFit="1" customWidth="1"/>
    <col min="3" max="16384" width="8.6328125" style="421"/>
  </cols>
  <sheetData>
    <row r="1" spans="1:16" ht="14.4" customHeight="1">
      <c r="A1" s="417" t="s">
        <v>1921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9"/>
      <c r="P1" s="420"/>
    </row>
    <row r="2" spans="1:16" ht="14.4" customHeight="1" thickBot="1">
      <c r="A2" s="422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4"/>
      <c r="P2" s="420"/>
    </row>
    <row r="3" spans="1:16" ht="14.4">
      <c r="A3" s="425" t="s">
        <v>1922</v>
      </c>
    </row>
    <row r="4" spans="1:16" ht="14.4">
      <c r="A4" s="426" t="s">
        <v>1923</v>
      </c>
      <c r="B4" s="426"/>
      <c r="C4" s="427" t="s">
        <v>1924</v>
      </c>
    </row>
    <row r="5" spans="1:16" ht="14.4">
      <c r="A5" s="328"/>
      <c r="B5" s="428" t="s">
        <v>1925</v>
      </c>
      <c r="C5" s="429"/>
      <c r="D5" s="429"/>
      <c r="E5" s="429"/>
      <c r="F5" s="328"/>
      <c r="G5" s="428" t="s">
        <v>1926</v>
      </c>
      <c r="H5" s="429"/>
      <c r="I5" s="429"/>
      <c r="J5" s="429"/>
      <c r="K5" s="328"/>
      <c r="L5" s="428" t="s">
        <v>1927</v>
      </c>
      <c r="M5" s="430"/>
      <c r="N5" s="430"/>
      <c r="O5" s="430"/>
    </row>
    <row r="6" spans="1:16" ht="14.4">
      <c r="A6" s="328"/>
      <c r="B6" s="428" t="s">
        <v>1928</v>
      </c>
      <c r="C6" s="431"/>
      <c r="D6" s="431"/>
      <c r="E6" s="431"/>
      <c r="F6" s="328"/>
      <c r="G6" s="428" t="s">
        <v>1929</v>
      </c>
      <c r="H6" s="431"/>
      <c r="I6" s="431"/>
      <c r="J6" s="431"/>
      <c r="K6" s="328"/>
      <c r="L6" s="428" t="s">
        <v>1930</v>
      </c>
      <c r="M6" s="432"/>
      <c r="N6" s="431"/>
      <c r="O6" s="431"/>
    </row>
    <row r="7" spans="1:16" ht="14.4">
      <c r="A7" s="328"/>
      <c r="B7" s="428" t="s">
        <v>1931</v>
      </c>
      <c r="C7" s="431"/>
      <c r="D7" s="431"/>
      <c r="E7" s="431"/>
      <c r="F7" s="328"/>
      <c r="G7" s="428" t="s">
        <v>1932</v>
      </c>
      <c r="H7" s="431"/>
      <c r="I7" s="431"/>
      <c r="J7" s="431"/>
      <c r="K7" s="328"/>
      <c r="L7" s="428" t="str">
        <f>IF(L8&lt;&gt;"","", "Expiration Date:")</f>
        <v>Expiration Date:</v>
      </c>
      <c r="M7" s="432"/>
      <c r="N7" s="431"/>
      <c r="O7" s="431"/>
    </row>
    <row r="8" spans="1:16" ht="14.4">
      <c r="A8" s="328"/>
      <c r="B8" s="328"/>
      <c r="F8" s="328"/>
      <c r="G8" s="328"/>
      <c r="K8" s="328"/>
      <c r="L8" s="428" t="str">
        <f>IF(M6="","", IF(M7&lt;&gt;"","", "Expiration Date:"))</f>
        <v/>
      </c>
      <c r="M8" s="433" t="str">
        <f>IF(AND(M6&lt;&gt;"", M7=""), (M6+90),"")</f>
        <v/>
      </c>
      <c r="N8" s="433"/>
      <c r="O8" s="433"/>
    </row>
    <row r="9" spans="1:16" ht="14.4">
      <c r="A9" s="328"/>
      <c r="B9" s="428" t="s">
        <v>1933</v>
      </c>
      <c r="C9" s="430"/>
      <c r="D9" s="430"/>
      <c r="E9" s="430"/>
      <c r="F9" s="328"/>
      <c r="G9" s="428" t="s">
        <v>1934</v>
      </c>
      <c r="H9" s="430"/>
      <c r="I9" s="430"/>
      <c r="J9" s="430"/>
      <c r="K9" s="328"/>
      <c r="L9" s="434" t="s">
        <v>1935</v>
      </c>
      <c r="M9" s="435"/>
      <c r="N9" s="435"/>
      <c r="O9" s="435"/>
    </row>
    <row r="10" spans="1:16" ht="14.4">
      <c r="A10" s="436" t="s">
        <v>1936</v>
      </c>
      <c r="B10" s="436"/>
      <c r="F10" s="328"/>
      <c r="G10" s="328"/>
      <c r="K10" s="328"/>
      <c r="L10" s="328"/>
    </row>
    <row r="11" spans="1:16" ht="14.4">
      <c r="A11" s="328"/>
      <c r="B11" s="428" t="s">
        <v>1937</v>
      </c>
      <c r="C11" s="430"/>
      <c r="D11" s="430"/>
      <c r="E11" s="430"/>
      <c r="F11" s="328"/>
      <c r="G11" s="428" t="s">
        <v>1938</v>
      </c>
      <c r="H11" s="430"/>
      <c r="I11" s="430"/>
      <c r="J11" s="430"/>
      <c r="K11" s="328"/>
      <c r="L11" s="428" t="s">
        <v>1939</v>
      </c>
      <c r="M11" s="430"/>
      <c r="N11" s="430"/>
      <c r="O11" s="430"/>
    </row>
    <row r="12" spans="1:16" ht="14.4">
      <c r="A12" s="328"/>
      <c r="B12" s="428" t="s">
        <v>1940</v>
      </c>
      <c r="C12" s="437"/>
      <c r="D12" s="437"/>
      <c r="E12" s="437"/>
      <c r="F12" s="328"/>
      <c r="G12" s="428" t="s">
        <v>1941</v>
      </c>
      <c r="H12" s="437"/>
      <c r="I12" s="437"/>
      <c r="J12" s="437"/>
      <c r="K12" s="328"/>
      <c r="L12" s="428" t="s">
        <v>1942</v>
      </c>
      <c r="M12" s="437"/>
      <c r="N12" s="437"/>
      <c r="O12" s="437"/>
    </row>
    <row r="13" spans="1:16" ht="14.4">
      <c r="A13" s="328"/>
      <c r="B13" s="428" t="s">
        <v>1943</v>
      </c>
      <c r="C13" s="437"/>
      <c r="D13" s="437"/>
      <c r="E13" s="437"/>
      <c r="F13" s="328"/>
      <c r="G13" s="428" t="s">
        <v>1944</v>
      </c>
      <c r="H13" s="437"/>
      <c r="I13" s="437"/>
      <c r="J13" s="437"/>
      <c r="L13" s="438" t="s">
        <v>1945</v>
      </c>
      <c r="M13" s="431">
        <v>0</v>
      </c>
      <c r="N13" s="431"/>
      <c r="O13" s="431"/>
    </row>
    <row r="14" spans="1:16" ht="14.4">
      <c r="A14" s="328"/>
      <c r="B14" s="428" t="s">
        <v>1946</v>
      </c>
      <c r="C14" s="437"/>
      <c r="D14" s="437"/>
      <c r="E14" s="437"/>
      <c r="F14" s="328"/>
      <c r="G14" s="428" t="s">
        <v>1947</v>
      </c>
      <c r="H14" s="439"/>
      <c r="I14" s="439"/>
      <c r="J14" s="439"/>
    </row>
    <row r="15" spans="1:16">
      <c r="A15" s="328"/>
      <c r="B15" s="328"/>
      <c r="I15" s="440" t="s">
        <v>1948</v>
      </c>
      <c r="J15" s="440"/>
      <c r="K15" s="440"/>
      <c r="L15" s="440"/>
    </row>
    <row r="16" spans="1:16" ht="14.4">
      <c r="A16" s="328"/>
      <c r="B16" s="428" t="s">
        <v>1949</v>
      </c>
      <c r="C16" s="441"/>
      <c r="D16" s="442"/>
      <c r="E16" s="442"/>
      <c r="F16" s="442"/>
      <c r="G16" s="443"/>
      <c r="I16" s="440"/>
      <c r="J16" s="440"/>
      <c r="K16" s="440"/>
      <c r="L16" s="440"/>
    </row>
    <row r="17" spans="1:15">
      <c r="A17" s="328"/>
      <c r="B17" s="328"/>
      <c r="C17" s="441"/>
      <c r="D17" s="442"/>
      <c r="E17" s="442"/>
      <c r="F17" s="442"/>
      <c r="G17" s="443"/>
    </row>
    <row r="18" spans="1:15">
      <c r="A18" s="328"/>
      <c r="B18" s="328"/>
      <c r="C18" s="441"/>
      <c r="D18" s="442"/>
      <c r="E18" s="442"/>
      <c r="F18" s="442"/>
      <c r="G18" s="443"/>
    </row>
    <row r="19" spans="1:15">
      <c r="A19" s="328"/>
      <c r="B19" s="328"/>
      <c r="C19" s="441"/>
      <c r="D19" s="442"/>
      <c r="E19" s="442"/>
      <c r="F19" s="442"/>
      <c r="G19" s="443"/>
    </row>
    <row r="20" spans="1:15">
      <c r="A20" s="328"/>
      <c r="B20" s="328"/>
      <c r="C20" s="441"/>
      <c r="D20" s="442"/>
      <c r="E20" s="442"/>
      <c r="F20" s="442"/>
      <c r="G20" s="443"/>
    </row>
    <row r="21" spans="1:15">
      <c r="A21" s="328"/>
      <c r="B21" s="328"/>
      <c r="C21" s="441"/>
      <c r="D21" s="442"/>
      <c r="E21" s="442"/>
      <c r="F21" s="442"/>
      <c r="G21" s="443"/>
    </row>
    <row r="22" spans="1:15">
      <c r="A22" s="328"/>
      <c r="B22" s="328"/>
      <c r="C22" s="444"/>
      <c r="D22" s="444"/>
      <c r="E22" s="444"/>
      <c r="F22" s="444"/>
      <c r="G22" s="444"/>
    </row>
    <row r="23" spans="1:15">
      <c r="A23" s="328"/>
      <c r="B23" s="328"/>
    </row>
    <row r="24" spans="1:15" ht="14.4">
      <c r="A24" s="445" t="s">
        <v>1950</v>
      </c>
      <c r="B24" s="445"/>
      <c r="C24" s="446" t="str">
        <f>IF(C25="","", IF($C$5&lt;&gt;C25, "Oops, Something Went Wrong. Please Verify You Imported the Correct Validation",""))</f>
        <v/>
      </c>
    </row>
    <row r="25" spans="1:15" ht="14.4">
      <c r="A25" s="328"/>
      <c r="B25" s="428" t="s">
        <v>1925</v>
      </c>
      <c r="C25" s="429"/>
      <c r="D25" s="429"/>
      <c r="E25" s="429"/>
      <c r="F25" s="328"/>
      <c r="G25" s="428" t="s">
        <v>1926</v>
      </c>
      <c r="H25" s="430"/>
      <c r="I25" s="430"/>
      <c r="J25" s="430"/>
      <c r="K25" s="328"/>
      <c r="L25" s="428" t="s">
        <v>1927</v>
      </c>
      <c r="M25" s="430"/>
      <c r="N25" s="430"/>
      <c r="O25" s="430"/>
    </row>
    <row r="26" spans="1:15" ht="14.4">
      <c r="A26" s="328"/>
      <c r="B26" s="428" t="s">
        <v>1928</v>
      </c>
      <c r="C26" s="447" t="str">
        <f>IF(AND($C$6&lt;&gt;"",H29&lt;&gt;""), $C$6,"")</f>
        <v/>
      </c>
      <c r="D26" s="447"/>
      <c r="E26" s="447"/>
      <c r="F26" s="328"/>
      <c r="G26" s="428" t="s">
        <v>1929</v>
      </c>
      <c r="H26" s="447" t="str">
        <f>IF(AND($H$6&lt;&gt;"",H29&lt;&gt;""),$H$6,"")</f>
        <v/>
      </c>
      <c r="I26" s="447"/>
      <c r="J26" s="447"/>
      <c r="K26" s="328"/>
      <c r="L26" s="428" t="s">
        <v>1951</v>
      </c>
      <c r="M26" s="432"/>
      <c r="N26" s="431"/>
      <c r="O26" s="431"/>
    </row>
    <row r="27" spans="1:15" ht="14.4">
      <c r="A27" s="328"/>
      <c r="B27" s="428" t="s">
        <v>1952</v>
      </c>
      <c r="C27" s="437"/>
      <c r="D27" s="437"/>
      <c r="E27" s="437"/>
      <c r="F27" s="328"/>
      <c r="G27" s="428" t="s">
        <v>1932</v>
      </c>
      <c r="H27" s="437"/>
      <c r="I27" s="437"/>
      <c r="J27" s="437"/>
      <c r="K27" s="328"/>
      <c r="L27" s="428" t="str">
        <f>IF(L28&lt;&gt;"","", "Expiration Date:")</f>
        <v>Expiration Date:</v>
      </c>
      <c r="M27" s="432"/>
      <c r="N27" s="431"/>
      <c r="O27" s="431"/>
    </row>
    <row r="28" spans="1:15" ht="14.4">
      <c r="A28" s="328"/>
      <c r="B28" s="328"/>
      <c r="F28" s="328"/>
      <c r="G28" s="428" t="s">
        <v>1931</v>
      </c>
      <c r="H28" s="437"/>
      <c r="I28" s="437"/>
      <c r="J28" s="437"/>
      <c r="K28" s="328"/>
      <c r="L28" s="428" t="str">
        <f>IF(M26="","", IF(M27&lt;&gt;"","", "Expiration Date:"))</f>
        <v/>
      </c>
      <c r="M28" s="433" t="str">
        <f>IF(AND(M26&lt;&gt;"", M27=""), (M26+90),"")</f>
        <v/>
      </c>
      <c r="N28" s="433"/>
      <c r="O28" s="433"/>
    </row>
    <row r="29" spans="1:15" ht="14.4">
      <c r="A29" s="328"/>
      <c r="B29" s="428" t="s">
        <v>1933</v>
      </c>
      <c r="C29" s="429"/>
      <c r="D29" s="429"/>
      <c r="E29" s="429"/>
      <c r="F29" s="328"/>
      <c r="G29" s="428" t="s">
        <v>1934</v>
      </c>
      <c r="H29" s="430"/>
      <c r="I29" s="430"/>
      <c r="J29" s="430"/>
      <c r="K29" s="328"/>
      <c r="L29" s="434" t="s">
        <v>1935</v>
      </c>
      <c r="M29" s="448" t="str">
        <f>IF(AND(M9&lt;&gt;"", H29&lt;&gt;""),M9,"")</f>
        <v/>
      </c>
      <c r="N29" s="448"/>
      <c r="O29" s="448"/>
    </row>
    <row r="30" spans="1:15" ht="14.4">
      <c r="A30" s="436" t="s">
        <v>1953</v>
      </c>
      <c r="B30" s="436"/>
      <c r="C30" s="446" t="str">
        <f>IF(C29="","", IF($C$9&lt;&gt;C29, "Oops, Something Went Wrong. Please Verify You Imported the Correct Validation",""))</f>
        <v/>
      </c>
      <c r="F30" s="328"/>
      <c r="G30" s="328"/>
    </row>
    <row r="31" spans="1:15" ht="14.4">
      <c r="A31" s="328"/>
      <c r="B31" s="428" t="s">
        <v>1937</v>
      </c>
      <c r="C31" s="430"/>
      <c r="D31" s="430"/>
      <c r="E31" s="430"/>
      <c r="F31" s="328"/>
      <c r="G31" s="428" t="s">
        <v>1938</v>
      </c>
      <c r="H31" s="430"/>
      <c r="I31" s="430"/>
      <c r="J31" s="430"/>
      <c r="K31" s="328"/>
      <c r="L31" s="428" t="s">
        <v>1939</v>
      </c>
      <c r="M31" s="430"/>
      <c r="N31" s="430"/>
      <c r="O31" s="430"/>
    </row>
    <row r="32" spans="1:15" ht="14.4">
      <c r="A32" s="328"/>
      <c r="B32" s="428" t="s">
        <v>1940</v>
      </c>
      <c r="C32" s="437"/>
      <c r="D32" s="437"/>
      <c r="E32" s="437"/>
      <c r="F32" s="328"/>
      <c r="G32" s="428" t="s">
        <v>1941</v>
      </c>
      <c r="H32" s="437"/>
      <c r="I32" s="437"/>
      <c r="J32" s="437"/>
      <c r="K32" s="328"/>
      <c r="L32" s="428" t="s">
        <v>1942</v>
      </c>
      <c r="M32" s="437"/>
      <c r="N32" s="437"/>
      <c r="O32" s="437"/>
    </row>
    <row r="33" spans="1:18" ht="14.4">
      <c r="A33" s="328"/>
      <c r="B33" s="428" t="s">
        <v>1943</v>
      </c>
      <c r="C33" s="437"/>
      <c r="D33" s="437"/>
      <c r="E33" s="437"/>
      <c r="F33" s="328"/>
      <c r="G33" s="428" t="s">
        <v>1944</v>
      </c>
      <c r="H33" s="437"/>
      <c r="I33" s="437"/>
      <c r="J33" s="437"/>
      <c r="K33" s="328"/>
      <c r="L33" s="428"/>
      <c r="M33" s="449"/>
      <c r="N33" s="449"/>
      <c r="O33" s="449"/>
      <c r="Q33" s="450"/>
      <c r="R33" s="451"/>
    </row>
    <row r="34" spans="1:18" ht="14.4">
      <c r="A34" s="328"/>
      <c r="B34" s="428" t="s">
        <v>1946</v>
      </c>
      <c r="C34" s="437"/>
      <c r="D34" s="437"/>
      <c r="E34" s="437"/>
      <c r="F34" s="328"/>
      <c r="G34" s="428" t="s">
        <v>1947</v>
      </c>
      <c r="H34" s="439"/>
      <c r="I34" s="439"/>
      <c r="J34" s="439"/>
      <c r="K34" s="328"/>
      <c r="L34" s="428" t="s">
        <v>1954</v>
      </c>
      <c r="M34" s="439"/>
      <c r="N34" s="439"/>
      <c r="O34" s="439"/>
      <c r="Q34" s="452"/>
      <c r="R34" s="453"/>
    </row>
    <row r="35" spans="1:18" ht="14.4">
      <c r="A35" s="328"/>
      <c r="B35" s="328"/>
      <c r="L35" s="438" t="s">
        <v>1945</v>
      </c>
      <c r="M35" s="431"/>
      <c r="N35" s="431"/>
      <c r="O35" s="431"/>
    </row>
    <row r="36" spans="1:18" ht="14.4">
      <c r="A36" s="328"/>
      <c r="B36" s="428" t="s">
        <v>1949</v>
      </c>
      <c r="C36" s="441"/>
      <c r="D36" s="442"/>
      <c r="E36" s="442"/>
      <c r="F36" s="442"/>
      <c r="G36" s="443"/>
    </row>
    <row r="37" spans="1:18">
      <c r="A37" s="328"/>
      <c r="B37" s="328"/>
      <c r="C37" s="441"/>
      <c r="D37" s="442"/>
      <c r="E37" s="442"/>
      <c r="F37" s="442"/>
      <c r="G37" s="443"/>
    </row>
    <row r="38" spans="1:18">
      <c r="A38" s="328"/>
      <c r="B38" s="328"/>
      <c r="C38" s="441"/>
      <c r="D38" s="442"/>
      <c r="E38" s="442"/>
      <c r="F38" s="442"/>
      <c r="G38" s="443"/>
    </row>
    <row r="39" spans="1:18">
      <c r="A39" s="328"/>
      <c r="B39" s="328"/>
      <c r="C39" s="441"/>
      <c r="D39" s="442"/>
      <c r="E39" s="442"/>
      <c r="F39" s="442"/>
      <c r="G39" s="443"/>
    </row>
    <row r="40" spans="1:18">
      <c r="A40" s="328"/>
      <c r="B40" s="328"/>
      <c r="C40" s="441"/>
      <c r="D40" s="442"/>
      <c r="E40" s="442"/>
      <c r="F40" s="442"/>
      <c r="G40" s="443"/>
    </row>
    <row r="41" spans="1:18">
      <c r="A41" s="328"/>
      <c r="B41" s="328"/>
      <c r="C41" s="441"/>
      <c r="D41" s="442"/>
      <c r="E41" s="442"/>
      <c r="F41" s="442"/>
      <c r="G41" s="443"/>
    </row>
    <row r="42" spans="1:18">
      <c r="A42" s="328"/>
      <c r="B42" s="328"/>
      <c r="C42" s="444"/>
      <c r="D42" s="444"/>
      <c r="E42" s="444"/>
      <c r="F42" s="444"/>
      <c r="G42" s="444"/>
    </row>
    <row r="43" spans="1:18">
      <c r="A43" s="328"/>
      <c r="B43" s="328"/>
    </row>
    <row r="44" spans="1:18" ht="14.4">
      <c r="A44" s="445" t="s">
        <v>1955</v>
      </c>
      <c r="B44" s="445"/>
      <c r="C44" s="446" t="str">
        <f>IF(C45="","", IF($C$5&lt;&gt;C45, "Oops, Something Went Wrong. Please Verify You Imported the Correct Validation",""))</f>
        <v/>
      </c>
    </row>
    <row r="45" spans="1:18" ht="14.4">
      <c r="A45" s="328"/>
      <c r="B45" s="428" t="s">
        <v>1925</v>
      </c>
      <c r="C45" s="429"/>
      <c r="D45" s="429"/>
      <c r="E45" s="429"/>
      <c r="F45" s="328"/>
      <c r="G45" s="428" t="s">
        <v>1926</v>
      </c>
      <c r="H45" s="430"/>
      <c r="I45" s="430"/>
      <c r="J45" s="430"/>
      <c r="K45" s="328"/>
      <c r="L45" s="428" t="s">
        <v>1927</v>
      </c>
      <c r="M45" s="430"/>
      <c r="N45" s="430"/>
      <c r="O45" s="430"/>
    </row>
    <row r="46" spans="1:18" ht="14.4">
      <c r="A46" s="328"/>
      <c r="B46" s="428" t="s">
        <v>1928</v>
      </c>
      <c r="C46" s="447" t="str">
        <f>IF(AND($C$6&lt;&gt;"",H49&lt;&gt;""), $C$6,"")</f>
        <v/>
      </c>
      <c r="D46" s="447"/>
      <c r="E46" s="447"/>
      <c r="F46" s="328"/>
      <c r="G46" s="428" t="s">
        <v>1929</v>
      </c>
      <c r="H46" s="447" t="str">
        <f>IF(AND($H$6&lt;&gt;"",H49&lt;&gt;""),$H$6,"")</f>
        <v/>
      </c>
      <c r="I46" s="447"/>
      <c r="J46" s="447"/>
      <c r="K46" s="328"/>
      <c r="L46" s="428" t="s">
        <v>1951</v>
      </c>
      <c r="M46" s="432"/>
      <c r="N46" s="431"/>
      <c r="O46" s="431"/>
    </row>
    <row r="47" spans="1:18" ht="14.4">
      <c r="A47" s="328"/>
      <c r="B47" s="428" t="s">
        <v>1952</v>
      </c>
      <c r="C47" s="437"/>
      <c r="D47" s="437"/>
      <c r="E47" s="437"/>
      <c r="F47" s="328"/>
      <c r="G47" s="428" t="s">
        <v>1932</v>
      </c>
      <c r="H47" s="437"/>
      <c r="I47" s="437"/>
      <c r="J47" s="437"/>
      <c r="K47" s="328"/>
      <c r="L47" s="428" t="str">
        <f>IF(L48&lt;&gt;"","", "Expiration Date:")</f>
        <v>Expiration Date:</v>
      </c>
      <c r="M47" s="432"/>
      <c r="N47" s="431"/>
      <c r="O47" s="431"/>
    </row>
    <row r="48" spans="1:18" ht="14.4">
      <c r="A48" s="328"/>
      <c r="B48" s="328"/>
      <c r="F48" s="328"/>
      <c r="G48" s="428" t="s">
        <v>1931</v>
      </c>
      <c r="H48" s="437"/>
      <c r="I48" s="437"/>
      <c r="J48" s="437"/>
      <c r="K48" s="328"/>
      <c r="L48" s="428" t="str">
        <f>IF(M46="","", IF(M47&lt;&gt;"","", "Expiration Date:"))</f>
        <v/>
      </c>
      <c r="M48" s="433" t="str">
        <f>IF(AND(M46&lt;&gt;"", M47=""), (M46+90),"")</f>
        <v/>
      </c>
      <c r="N48" s="433"/>
      <c r="O48" s="433"/>
    </row>
    <row r="49" spans="1:18" ht="14.4">
      <c r="A49" s="328"/>
      <c r="B49" s="428" t="s">
        <v>1933</v>
      </c>
      <c r="C49" s="429"/>
      <c r="D49" s="429"/>
      <c r="E49" s="429"/>
      <c r="F49" s="328"/>
      <c r="G49" s="428" t="s">
        <v>1934</v>
      </c>
      <c r="H49" s="430"/>
      <c r="I49" s="430"/>
      <c r="J49" s="430"/>
      <c r="K49" s="328"/>
      <c r="L49" s="434" t="s">
        <v>1935</v>
      </c>
      <c r="M49" s="448" t="str">
        <f>IF(AND(M9&lt;&gt;"", H49&lt;&gt;""),M9,"")</f>
        <v/>
      </c>
      <c r="N49" s="448"/>
      <c r="O49" s="448"/>
    </row>
    <row r="50" spans="1:18" ht="14.4">
      <c r="A50" s="436" t="s">
        <v>1953</v>
      </c>
      <c r="B50" s="436"/>
      <c r="C50" s="446" t="str">
        <f>IF(C49="","", IF($C$9&lt;&gt;C49, "Oops, Something Went Wrong. Please Verify You Imported the Correct Validation",""))</f>
        <v/>
      </c>
      <c r="F50" s="328"/>
      <c r="G50" s="328"/>
      <c r="K50" s="328"/>
      <c r="L50" s="328"/>
    </row>
    <row r="51" spans="1:18" ht="14.4">
      <c r="A51" s="328"/>
      <c r="B51" s="428" t="s">
        <v>1937</v>
      </c>
      <c r="C51" s="430"/>
      <c r="D51" s="430"/>
      <c r="E51" s="430"/>
      <c r="F51" s="328"/>
      <c r="G51" s="428" t="s">
        <v>1938</v>
      </c>
      <c r="H51" s="430"/>
      <c r="I51" s="430"/>
      <c r="J51" s="430"/>
      <c r="K51" s="328"/>
      <c r="L51" s="428" t="s">
        <v>1939</v>
      </c>
      <c r="M51" s="430"/>
      <c r="N51" s="430"/>
      <c r="O51" s="430"/>
    </row>
    <row r="52" spans="1:18" ht="14.4">
      <c r="A52" s="328"/>
      <c r="B52" s="428" t="s">
        <v>1940</v>
      </c>
      <c r="C52" s="437"/>
      <c r="D52" s="437"/>
      <c r="E52" s="437"/>
      <c r="F52" s="328"/>
      <c r="G52" s="428" t="s">
        <v>1941</v>
      </c>
      <c r="H52" s="437"/>
      <c r="I52" s="437"/>
      <c r="J52" s="437"/>
      <c r="K52" s="328"/>
      <c r="L52" s="428" t="s">
        <v>1942</v>
      </c>
      <c r="M52" s="437"/>
      <c r="N52" s="437"/>
      <c r="O52" s="437"/>
    </row>
    <row r="53" spans="1:18" ht="14.4">
      <c r="A53" s="328"/>
      <c r="B53" s="428" t="s">
        <v>1943</v>
      </c>
      <c r="C53" s="437"/>
      <c r="D53" s="437"/>
      <c r="E53" s="437"/>
      <c r="F53" s="328"/>
      <c r="G53" s="428" t="s">
        <v>1944</v>
      </c>
      <c r="H53" s="437"/>
      <c r="I53" s="437"/>
      <c r="J53" s="437"/>
      <c r="K53" s="328"/>
      <c r="L53" s="428"/>
      <c r="M53" s="449"/>
      <c r="N53" s="449"/>
      <c r="O53" s="449"/>
      <c r="Q53" s="450"/>
      <c r="R53" s="451"/>
    </row>
    <row r="54" spans="1:18" ht="14.4">
      <c r="A54" s="328"/>
      <c r="B54" s="428" t="s">
        <v>1946</v>
      </c>
      <c r="C54" s="437"/>
      <c r="D54" s="437"/>
      <c r="E54" s="437"/>
      <c r="F54" s="328"/>
      <c r="G54" s="428" t="s">
        <v>1947</v>
      </c>
      <c r="H54" s="439"/>
      <c r="I54" s="439"/>
      <c r="J54" s="439"/>
      <c r="K54" s="328"/>
      <c r="L54" s="428" t="s">
        <v>1954</v>
      </c>
      <c r="M54" s="439"/>
      <c r="N54" s="439"/>
      <c r="O54" s="439"/>
      <c r="Q54" s="452"/>
      <c r="R54" s="453"/>
    </row>
    <row r="55" spans="1:18" ht="14.4">
      <c r="A55" s="328"/>
      <c r="B55" s="328"/>
      <c r="L55" s="438" t="s">
        <v>1945</v>
      </c>
      <c r="M55" s="431"/>
      <c r="N55" s="431"/>
      <c r="O55" s="431"/>
    </row>
    <row r="56" spans="1:18" ht="14.4">
      <c r="A56" s="328"/>
      <c r="B56" s="428" t="s">
        <v>1949</v>
      </c>
      <c r="C56" s="441"/>
      <c r="D56" s="442"/>
      <c r="E56" s="442"/>
      <c r="F56" s="442"/>
      <c r="G56" s="443"/>
    </row>
    <row r="57" spans="1:18">
      <c r="A57" s="328"/>
      <c r="B57" s="328"/>
      <c r="C57" s="441"/>
      <c r="D57" s="442"/>
      <c r="E57" s="442"/>
      <c r="F57" s="442"/>
      <c r="G57" s="443"/>
    </row>
    <row r="58" spans="1:18">
      <c r="A58" s="328"/>
      <c r="B58" s="328"/>
      <c r="C58" s="441"/>
      <c r="D58" s="442"/>
      <c r="E58" s="442"/>
      <c r="F58" s="442"/>
      <c r="G58" s="443"/>
    </row>
    <row r="59" spans="1:18">
      <c r="A59" s="328"/>
      <c r="B59" s="328"/>
      <c r="C59" s="441"/>
      <c r="D59" s="442"/>
      <c r="E59" s="442"/>
      <c r="F59" s="442"/>
      <c r="G59" s="443"/>
    </row>
    <row r="60" spans="1:18">
      <c r="A60" s="328"/>
      <c r="B60" s="328"/>
      <c r="C60" s="441"/>
      <c r="D60" s="442"/>
      <c r="E60" s="442"/>
      <c r="F60" s="442"/>
      <c r="G60" s="443"/>
    </row>
    <row r="61" spans="1:18">
      <c r="A61" s="328"/>
      <c r="B61" s="328"/>
      <c r="C61" s="441"/>
      <c r="D61" s="442"/>
      <c r="E61" s="442"/>
      <c r="F61" s="442"/>
      <c r="G61" s="443"/>
    </row>
    <row r="62" spans="1:18">
      <c r="A62" s="328"/>
      <c r="B62" s="328"/>
      <c r="C62" s="444"/>
      <c r="D62" s="444"/>
      <c r="E62" s="444"/>
      <c r="F62" s="444"/>
      <c r="G62" s="444"/>
    </row>
    <row r="63" spans="1:18">
      <c r="A63" s="328"/>
      <c r="B63" s="328"/>
    </row>
    <row r="64" spans="1:18" ht="14.4">
      <c r="A64" s="445" t="s">
        <v>1956</v>
      </c>
      <c r="B64" s="445"/>
      <c r="C64" s="446" t="str">
        <f>IF(C65="","", IF($C$5&lt;&gt;C65, "Oops, Something Went Wrong. Please Verify You Imported the Correct Validation",""))</f>
        <v/>
      </c>
    </row>
    <row r="65" spans="1:18" ht="14.4">
      <c r="A65" s="328"/>
      <c r="B65" s="428" t="s">
        <v>1925</v>
      </c>
      <c r="C65" s="429"/>
      <c r="D65" s="429"/>
      <c r="E65" s="429"/>
      <c r="F65" s="328"/>
      <c r="G65" s="428" t="s">
        <v>1926</v>
      </c>
      <c r="H65" s="430"/>
      <c r="I65" s="430"/>
      <c r="J65" s="430"/>
      <c r="K65" s="328"/>
      <c r="L65" s="428" t="s">
        <v>1927</v>
      </c>
      <c r="M65" s="430"/>
      <c r="N65" s="430"/>
      <c r="O65" s="430"/>
    </row>
    <row r="66" spans="1:18" ht="14.4">
      <c r="A66" s="328"/>
      <c r="B66" s="428" t="s">
        <v>1928</v>
      </c>
      <c r="C66" s="447" t="str">
        <f>IF(AND($C$6&lt;&gt;"",H69&lt;&gt;""), $C$6,"")</f>
        <v/>
      </c>
      <c r="D66" s="447"/>
      <c r="E66" s="447"/>
      <c r="F66" s="328"/>
      <c r="G66" s="428" t="s">
        <v>1929</v>
      </c>
      <c r="H66" s="447" t="str">
        <f>IF(AND($H$6&lt;&gt;"",H69&lt;&gt;""),$H$6,"")</f>
        <v/>
      </c>
      <c r="I66" s="447"/>
      <c r="J66" s="447"/>
      <c r="K66" s="328"/>
      <c r="L66" s="428" t="s">
        <v>1951</v>
      </c>
      <c r="M66" s="432"/>
      <c r="N66" s="431"/>
      <c r="O66" s="431"/>
    </row>
    <row r="67" spans="1:18" ht="14.4">
      <c r="A67" s="328"/>
      <c r="B67" s="428" t="s">
        <v>1952</v>
      </c>
      <c r="C67" s="437"/>
      <c r="D67" s="437"/>
      <c r="E67" s="437"/>
      <c r="F67" s="328"/>
      <c r="G67" s="428" t="s">
        <v>1932</v>
      </c>
      <c r="H67" s="437"/>
      <c r="I67" s="437"/>
      <c r="J67" s="437"/>
      <c r="K67" s="328"/>
      <c r="L67" s="428" t="str">
        <f>IF(L68&lt;&gt;"","", "Expiration Date:")</f>
        <v>Expiration Date:</v>
      </c>
      <c r="M67" s="432"/>
      <c r="N67" s="431"/>
      <c r="O67" s="431"/>
    </row>
    <row r="68" spans="1:18" ht="14.4">
      <c r="A68" s="328"/>
      <c r="B68" s="328"/>
      <c r="F68" s="328"/>
      <c r="G68" s="428" t="s">
        <v>1931</v>
      </c>
      <c r="H68" s="437"/>
      <c r="I68" s="437"/>
      <c r="J68" s="437"/>
      <c r="K68" s="328"/>
      <c r="L68" s="428" t="str">
        <f>IF(M66="","", IF(M67&lt;&gt;"","", "Expiration Date:"))</f>
        <v/>
      </c>
      <c r="M68" s="433" t="str">
        <f>IF(AND(M66&lt;&gt;"", M67=""), (M66+90),"")</f>
        <v/>
      </c>
      <c r="N68" s="433"/>
      <c r="O68" s="433"/>
    </row>
    <row r="69" spans="1:18" ht="14.4">
      <c r="A69" s="328"/>
      <c r="B69" s="428" t="s">
        <v>1933</v>
      </c>
      <c r="C69" s="429"/>
      <c r="D69" s="429"/>
      <c r="E69" s="429"/>
      <c r="F69" s="328"/>
      <c r="G69" s="428" t="s">
        <v>1934</v>
      </c>
      <c r="H69" s="430"/>
      <c r="I69" s="430"/>
      <c r="J69" s="430"/>
      <c r="K69" s="328"/>
      <c r="L69" s="434" t="s">
        <v>1935</v>
      </c>
      <c r="M69" s="448" t="str">
        <f>IF(AND(M9&lt;&gt;"",H69&lt;&gt;""),M9,"")</f>
        <v/>
      </c>
      <c r="N69" s="448"/>
      <c r="O69" s="448"/>
    </row>
    <row r="70" spans="1:18" ht="14.4">
      <c r="A70" s="436" t="s">
        <v>1953</v>
      </c>
      <c r="B70" s="436"/>
      <c r="C70" s="446" t="str">
        <f>IF(C69="","", IF($C$9&lt;&gt;C69, "Oops, Something Went Wrong. Please Verify You Imported the Correct Validation",""))</f>
        <v/>
      </c>
      <c r="F70" s="328"/>
      <c r="G70" s="328"/>
      <c r="K70" s="328"/>
      <c r="L70" s="328"/>
    </row>
    <row r="71" spans="1:18" ht="14.4">
      <c r="A71" s="328"/>
      <c r="B71" s="428" t="s">
        <v>1937</v>
      </c>
      <c r="C71" s="430"/>
      <c r="D71" s="430"/>
      <c r="E71" s="430"/>
      <c r="F71" s="328"/>
      <c r="G71" s="428" t="s">
        <v>1938</v>
      </c>
      <c r="H71" s="430"/>
      <c r="I71" s="430"/>
      <c r="J71" s="430"/>
      <c r="K71" s="328"/>
      <c r="L71" s="428" t="s">
        <v>1939</v>
      </c>
      <c r="M71" s="430"/>
      <c r="N71" s="430"/>
      <c r="O71" s="430"/>
    </row>
    <row r="72" spans="1:18" ht="14.4">
      <c r="A72" s="328"/>
      <c r="B72" s="428" t="s">
        <v>1940</v>
      </c>
      <c r="C72" s="437"/>
      <c r="D72" s="437"/>
      <c r="E72" s="437"/>
      <c r="F72" s="328"/>
      <c r="G72" s="428" t="s">
        <v>1941</v>
      </c>
      <c r="H72" s="437"/>
      <c r="I72" s="437"/>
      <c r="J72" s="437"/>
      <c r="K72" s="328"/>
      <c r="L72" s="428" t="s">
        <v>1942</v>
      </c>
      <c r="M72" s="437"/>
      <c r="N72" s="437"/>
      <c r="O72" s="437"/>
    </row>
    <row r="73" spans="1:18" ht="14.4">
      <c r="A73" s="328"/>
      <c r="B73" s="428" t="s">
        <v>1943</v>
      </c>
      <c r="C73" s="437"/>
      <c r="D73" s="437"/>
      <c r="E73" s="437"/>
      <c r="F73" s="328"/>
      <c r="G73" s="428" t="s">
        <v>1944</v>
      </c>
      <c r="H73" s="437"/>
      <c r="I73" s="437"/>
      <c r="J73" s="437"/>
      <c r="K73" s="328"/>
      <c r="L73" s="428"/>
      <c r="M73" s="449"/>
      <c r="N73" s="449"/>
      <c r="O73" s="449"/>
      <c r="Q73" s="450"/>
      <c r="R73" s="451"/>
    </row>
    <row r="74" spans="1:18" ht="14.4">
      <c r="A74" s="328"/>
      <c r="B74" s="428" t="s">
        <v>1946</v>
      </c>
      <c r="C74" s="437"/>
      <c r="D74" s="437"/>
      <c r="E74" s="437"/>
      <c r="F74" s="328"/>
      <c r="G74" s="428" t="s">
        <v>1947</v>
      </c>
      <c r="H74" s="439"/>
      <c r="I74" s="439"/>
      <c r="J74" s="439"/>
      <c r="K74" s="328"/>
      <c r="L74" s="428" t="s">
        <v>1954</v>
      </c>
      <c r="M74" s="439"/>
      <c r="N74" s="439"/>
      <c r="O74" s="439"/>
      <c r="Q74" s="452"/>
      <c r="R74" s="453"/>
    </row>
    <row r="75" spans="1:18" ht="14.4">
      <c r="A75" s="328"/>
      <c r="B75" s="328"/>
      <c r="L75" s="438" t="s">
        <v>1945</v>
      </c>
      <c r="M75" s="431"/>
      <c r="N75" s="431"/>
      <c r="O75" s="431"/>
    </row>
    <row r="76" spans="1:18" ht="14.4">
      <c r="A76" s="328"/>
      <c r="B76" s="428" t="s">
        <v>1949</v>
      </c>
      <c r="C76" s="441"/>
      <c r="D76" s="442"/>
      <c r="E76" s="442"/>
      <c r="F76" s="442"/>
      <c r="G76" s="443"/>
    </row>
    <row r="77" spans="1:18">
      <c r="A77" s="328"/>
      <c r="B77" s="328"/>
      <c r="C77" s="441"/>
      <c r="D77" s="442"/>
      <c r="E77" s="442"/>
      <c r="F77" s="442"/>
      <c r="G77" s="443"/>
    </row>
    <row r="78" spans="1:18">
      <c r="A78" s="328"/>
      <c r="B78" s="328"/>
      <c r="C78" s="441"/>
      <c r="D78" s="442"/>
      <c r="E78" s="442"/>
      <c r="F78" s="442"/>
      <c r="G78" s="443"/>
    </row>
    <row r="79" spans="1:18">
      <c r="A79" s="328"/>
      <c r="B79" s="328"/>
      <c r="C79" s="441"/>
      <c r="D79" s="442"/>
      <c r="E79" s="442"/>
      <c r="F79" s="442"/>
      <c r="G79" s="443"/>
    </row>
    <row r="80" spans="1:18">
      <c r="A80" s="328"/>
      <c r="B80" s="328"/>
      <c r="C80" s="441"/>
      <c r="D80" s="442"/>
      <c r="E80" s="442"/>
      <c r="F80" s="442"/>
      <c r="G80" s="443"/>
    </row>
    <row r="81" spans="1:18">
      <c r="A81" s="328"/>
      <c r="B81" s="328"/>
      <c r="C81" s="441"/>
      <c r="D81" s="442"/>
      <c r="E81" s="442"/>
      <c r="F81" s="442"/>
      <c r="G81" s="443"/>
    </row>
    <row r="82" spans="1:18">
      <c r="A82" s="328"/>
      <c r="B82" s="328"/>
      <c r="C82" s="444"/>
      <c r="D82" s="444"/>
      <c r="E82" s="444"/>
      <c r="F82" s="444"/>
      <c r="G82" s="444"/>
    </row>
    <row r="83" spans="1:18">
      <c r="A83" s="328"/>
      <c r="B83" s="328"/>
    </row>
    <row r="84" spans="1:18" ht="14.4">
      <c r="A84" s="445" t="s">
        <v>1957</v>
      </c>
      <c r="B84" s="445"/>
      <c r="C84" s="446" t="str">
        <f>IF(C85="","", IF($C$5&lt;&gt;C85, "Oops, Something Went Wrong. Please Verify You Imported the Correct Validation",""))</f>
        <v/>
      </c>
    </row>
    <row r="85" spans="1:18" ht="14.4">
      <c r="A85" s="328"/>
      <c r="B85" s="428" t="s">
        <v>1925</v>
      </c>
      <c r="C85" s="429"/>
      <c r="D85" s="429"/>
      <c r="E85" s="429"/>
      <c r="F85" s="328"/>
      <c r="G85" s="428" t="s">
        <v>1926</v>
      </c>
      <c r="H85" s="430"/>
      <c r="I85" s="430"/>
      <c r="J85" s="430"/>
      <c r="K85" s="328"/>
      <c r="L85" s="428" t="s">
        <v>1927</v>
      </c>
      <c r="M85" s="430"/>
      <c r="N85" s="430"/>
      <c r="O85" s="430"/>
    </row>
    <row r="86" spans="1:18" ht="14.4">
      <c r="A86" s="328"/>
      <c r="B86" s="428" t="s">
        <v>1928</v>
      </c>
      <c r="C86" s="447" t="str">
        <f>IF(AND($C$6&lt;&gt;"",H89&lt;&gt;""), $C$6,"")</f>
        <v/>
      </c>
      <c r="D86" s="447"/>
      <c r="E86" s="447"/>
      <c r="F86" s="328"/>
      <c r="G86" s="428" t="s">
        <v>1929</v>
      </c>
      <c r="H86" s="447" t="str">
        <f>IF(AND($H$6&lt;&gt;"",H89&lt;&gt;""),$H$6,"")</f>
        <v/>
      </c>
      <c r="I86" s="447"/>
      <c r="J86" s="447"/>
      <c r="K86" s="328"/>
      <c r="L86" s="428" t="s">
        <v>1951</v>
      </c>
      <c r="M86" s="432"/>
      <c r="N86" s="431"/>
      <c r="O86" s="431"/>
    </row>
    <row r="87" spans="1:18" ht="14.4">
      <c r="A87" s="328"/>
      <c r="B87" s="428" t="s">
        <v>1952</v>
      </c>
      <c r="C87" s="437"/>
      <c r="D87" s="437"/>
      <c r="E87" s="437"/>
      <c r="F87" s="328"/>
      <c r="G87" s="428" t="s">
        <v>1932</v>
      </c>
      <c r="H87" s="437"/>
      <c r="I87" s="437"/>
      <c r="J87" s="437"/>
      <c r="K87" s="328"/>
      <c r="L87" s="428" t="str">
        <f>IF(L88&lt;&gt;"","", "Expiration Date:")</f>
        <v>Expiration Date:</v>
      </c>
      <c r="M87" s="432"/>
      <c r="N87" s="431"/>
      <c r="O87" s="431"/>
    </row>
    <row r="88" spans="1:18" ht="14.4">
      <c r="A88" s="328"/>
      <c r="B88" s="328"/>
      <c r="F88" s="328"/>
      <c r="G88" s="428" t="s">
        <v>1931</v>
      </c>
      <c r="H88" s="437"/>
      <c r="I88" s="437"/>
      <c r="J88" s="437"/>
      <c r="K88" s="328"/>
      <c r="L88" s="428" t="str">
        <f>IF(M86="","", IF(M87&lt;&gt;"","", "Expiration Date:"))</f>
        <v/>
      </c>
      <c r="M88" s="433" t="str">
        <f>IF(AND(M86&lt;&gt;"", M87=""), (M86+90),"")</f>
        <v/>
      </c>
      <c r="N88" s="433"/>
      <c r="O88" s="433"/>
    </row>
    <row r="89" spans="1:18" ht="14.4">
      <c r="A89" s="328"/>
      <c r="B89" s="428" t="s">
        <v>1933</v>
      </c>
      <c r="C89" s="429"/>
      <c r="D89" s="429"/>
      <c r="E89" s="429"/>
      <c r="F89" s="328"/>
      <c r="G89" s="428" t="s">
        <v>1934</v>
      </c>
      <c r="H89" s="430"/>
      <c r="I89" s="430"/>
      <c r="J89" s="430"/>
      <c r="K89" s="328"/>
      <c r="L89" s="434" t="s">
        <v>1935</v>
      </c>
      <c r="M89" s="448" t="str">
        <f>IF(AND(M9&lt;&gt;"", H89&lt;&gt;""),M9,"")</f>
        <v/>
      </c>
      <c r="N89" s="448"/>
      <c r="O89" s="448"/>
    </row>
    <row r="90" spans="1:18" ht="14.4">
      <c r="A90" s="436" t="s">
        <v>1953</v>
      </c>
      <c r="B90" s="436"/>
      <c r="C90" s="446" t="str">
        <f>IF(C89="","", IF($C$9&lt;&gt;C89, "Oops, Something Went Wrong. Please Verify You Imported the Correct Validation",""))</f>
        <v/>
      </c>
      <c r="F90" s="328"/>
      <c r="G90" s="328"/>
      <c r="K90" s="328"/>
      <c r="L90" s="328"/>
    </row>
    <row r="91" spans="1:18" ht="14.4">
      <c r="A91" s="328"/>
      <c r="B91" s="428" t="s">
        <v>1937</v>
      </c>
      <c r="C91" s="430"/>
      <c r="D91" s="430"/>
      <c r="E91" s="430"/>
      <c r="F91" s="328"/>
      <c r="G91" s="428" t="s">
        <v>1938</v>
      </c>
      <c r="H91" s="430"/>
      <c r="I91" s="430"/>
      <c r="J91" s="430"/>
      <c r="K91" s="328"/>
      <c r="L91" s="428" t="s">
        <v>1939</v>
      </c>
      <c r="M91" s="430"/>
      <c r="N91" s="430"/>
      <c r="O91" s="430"/>
    </row>
    <row r="92" spans="1:18" ht="14.4">
      <c r="A92" s="328"/>
      <c r="B92" s="428" t="s">
        <v>1940</v>
      </c>
      <c r="C92" s="437"/>
      <c r="D92" s="437"/>
      <c r="E92" s="437"/>
      <c r="F92" s="328"/>
      <c r="G92" s="428" t="s">
        <v>1941</v>
      </c>
      <c r="H92" s="437"/>
      <c r="I92" s="437"/>
      <c r="J92" s="437"/>
      <c r="K92" s="328"/>
      <c r="L92" s="428" t="s">
        <v>1942</v>
      </c>
      <c r="M92" s="437"/>
      <c r="N92" s="437"/>
      <c r="O92" s="437"/>
    </row>
    <row r="93" spans="1:18" ht="14.4">
      <c r="A93" s="328"/>
      <c r="B93" s="428" t="s">
        <v>1943</v>
      </c>
      <c r="C93" s="437"/>
      <c r="D93" s="437"/>
      <c r="E93" s="437"/>
      <c r="F93" s="328"/>
      <c r="G93" s="428" t="s">
        <v>1944</v>
      </c>
      <c r="H93" s="437"/>
      <c r="I93" s="437"/>
      <c r="J93" s="437"/>
      <c r="K93" s="328"/>
      <c r="L93" s="428"/>
      <c r="M93" s="449"/>
      <c r="N93" s="449"/>
      <c r="O93" s="449"/>
      <c r="Q93" s="450"/>
      <c r="R93" s="451"/>
    </row>
    <row r="94" spans="1:18" ht="14.4">
      <c r="A94" s="328"/>
      <c r="B94" s="428" t="s">
        <v>1946</v>
      </c>
      <c r="C94" s="437"/>
      <c r="D94" s="437"/>
      <c r="E94" s="437"/>
      <c r="F94" s="328"/>
      <c r="G94" s="428" t="s">
        <v>1947</v>
      </c>
      <c r="H94" s="439"/>
      <c r="I94" s="439"/>
      <c r="J94" s="439"/>
      <c r="K94" s="328"/>
      <c r="L94" s="428" t="s">
        <v>1954</v>
      </c>
      <c r="M94" s="439"/>
      <c r="N94" s="439"/>
      <c r="O94" s="439"/>
      <c r="Q94" s="452"/>
      <c r="R94" s="453"/>
    </row>
    <row r="95" spans="1:18" ht="14.4">
      <c r="A95" s="328"/>
      <c r="B95" s="328"/>
      <c r="L95" s="438" t="s">
        <v>1945</v>
      </c>
      <c r="M95" s="431"/>
      <c r="N95" s="431"/>
      <c r="O95" s="431"/>
    </row>
    <row r="96" spans="1:18" ht="14.4">
      <c r="A96" s="328"/>
      <c r="B96" s="428" t="s">
        <v>1949</v>
      </c>
      <c r="C96" s="441"/>
      <c r="D96" s="442"/>
      <c r="E96" s="442"/>
      <c r="F96" s="442"/>
      <c r="G96" s="443"/>
    </row>
    <row r="97" spans="1:15">
      <c r="A97" s="328"/>
      <c r="B97" s="328"/>
      <c r="C97" s="441"/>
      <c r="D97" s="442"/>
      <c r="E97" s="442"/>
      <c r="F97" s="442"/>
      <c r="G97" s="443"/>
    </row>
    <row r="98" spans="1:15">
      <c r="A98" s="328"/>
      <c r="B98" s="328"/>
      <c r="C98" s="441"/>
      <c r="D98" s="442"/>
      <c r="E98" s="442"/>
      <c r="F98" s="442"/>
      <c r="G98" s="443"/>
    </row>
    <row r="99" spans="1:15">
      <c r="A99" s="328"/>
      <c r="B99" s="328"/>
      <c r="C99" s="441"/>
      <c r="D99" s="442"/>
      <c r="E99" s="442"/>
      <c r="F99" s="442"/>
      <c r="G99" s="443"/>
    </row>
    <row r="100" spans="1:15">
      <c r="A100" s="328"/>
      <c r="B100" s="328"/>
      <c r="C100" s="441"/>
      <c r="D100" s="442"/>
      <c r="E100" s="442"/>
      <c r="F100" s="442"/>
      <c r="G100" s="443"/>
    </row>
    <row r="101" spans="1:15">
      <c r="A101" s="328"/>
      <c r="B101" s="328"/>
      <c r="C101" s="441"/>
      <c r="D101" s="442"/>
      <c r="E101" s="442"/>
      <c r="F101" s="442"/>
      <c r="G101" s="443"/>
    </row>
    <row r="102" spans="1:15">
      <c r="A102" s="328"/>
      <c r="B102" s="328"/>
      <c r="C102" s="444"/>
      <c r="D102" s="444"/>
      <c r="E102" s="444"/>
      <c r="F102" s="444"/>
      <c r="G102" s="444"/>
    </row>
    <row r="103" spans="1:15">
      <c r="A103" s="328"/>
      <c r="B103" s="328"/>
    </row>
    <row r="104" spans="1:15" ht="14.4">
      <c r="A104" s="445" t="s">
        <v>1958</v>
      </c>
      <c r="B104" s="445"/>
      <c r="C104" s="446" t="str">
        <f>IF(C105="","", IF($C$5&lt;&gt;C105, "Oops, Something Went Wrong. Please Verify You Imported the Correct Validation",""))</f>
        <v/>
      </c>
    </row>
    <row r="105" spans="1:15" ht="14.4">
      <c r="A105" s="328"/>
      <c r="B105" s="428" t="s">
        <v>1925</v>
      </c>
      <c r="C105" s="429"/>
      <c r="D105" s="429"/>
      <c r="E105" s="429"/>
      <c r="F105" s="328"/>
      <c r="G105" s="428" t="s">
        <v>1926</v>
      </c>
      <c r="H105" s="430"/>
      <c r="I105" s="430"/>
      <c r="J105" s="430"/>
      <c r="K105" s="328"/>
      <c r="L105" s="428" t="s">
        <v>1927</v>
      </c>
      <c r="M105" s="430"/>
      <c r="N105" s="430"/>
      <c r="O105" s="430"/>
    </row>
    <row r="106" spans="1:15" ht="14.4">
      <c r="A106" s="328"/>
      <c r="B106" s="428" t="s">
        <v>1928</v>
      </c>
      <c r="C106" s="447" t="str">
        <f>IF(AND($C$6&lt;&gt;"",H109&lt;&gt;""), $C$6,"")</f>
        <v/>
      </c>
      <c r="D106" s="447"/>
      <c r="E106" s="447"/>
      <c r="F106" s="328"/>
      <c r="G106" s="428" t="s">
        <v>1929</v>
      </c>
      <c r="H106" s="447" t="str">
        <f>IF(AND($H$6&lt;&gt;"",H109&lt;&gt;""),$H$6,"")</f>
        <v/>
      </c>
      <c r="I106" s="447"/>
      <c r="J106" s="447"/>
      <c r="K106" s="328"/>
      <c r="L106" s="428" t="s">
        <v>1951</v>
      </c>
      <c r="M106" s="432"/>
      <c r="N106" s="431"/>
      <c r="O106" s="431"/>
    </row>
    <row r="107" spans="1:15" ht="14.4">
      <c r="A107" s="328"/>
      <c r="B107" s="428" t="s">
        <v>1952</v>
      </c>
      <c r="C107" s="437"/>
      <c r="D107" s="437"/>
      <c r="E107" s="437"/>
      <c r="F107" s="328"/>
      <c r="G107" s="428" t="s">
        <v>1932</v>
      </c>
      <c r="H107" s="437"/>
      <c r="I107" s="437"/>
      <c r="J107" s="437"/>
      <c r="K107" s="328"/>
      <c r="L107" s="428" t="str">
        <f>IF(L108&lt;&gt;"","", "Expiration Date:")</f>
        <v>Expiration Date:</v>
      </c>
      <c r="M107" s="432"/>
      <c r="N107" s="431"/>
      <c r="O107" s="431"/>
    </row>
    <row r="108" spans="1:15" ht="14.4">
      <c r="A108" s="328"/>
      <c r="B108" s="328"/>
      <c r="F108" s="328"/>
      <c r="G108" s="428" t="s">
        <v>1931</v>
      </c>
      <c r="H108" s="437"/>
      <c r="I108" s="437"/>
      <c r="J108" s="437"/>
      <c r="K108" s="328"/>
      <c r="L108" s="428" t="str">
        <f>IF(M106="","", IF(M107&lt;&gt;"","", "Expiration Date:"))</f>
        <v/>
      </c>
      <c r="M108" s="433" t="str">
        <f>IF(AND(M106&lt;&gt;"", M107=""), (M106+90),"")</f>
        <v/>
      </c>
      <c r="N108" s="433"/>
      <c r="O108" s="433"/>
    </row>
    <row r="109" spans="1:15" ht="14.4">
      <c r="A109" s="328"/>
      <c r="B109" s="428" t="s">
        <v>1933</v>
      </c>
      <c r="C109" s="429"/>
      <c r="D109" s="429"/>
      <c r="E109" s="429"/>
      <c r="F109" s="328"/>
      <c r="G109" s="428" t="s">
        <v>1934</v>
      </c>
      <c r="H109" s="430"/>
      <c r="I109" s="430"/>
      <c r="J109" s="430"/>
      <c r="K109" s="328"/>
      <c r="L109" s="434" t="s">
        <v>1935</v>
      </c>
      <c r="M109" s="448" t="str">
        <f>IF(AND(M9&lt;&gt;"", H109&lt;&gt;""),M9,"")</f>
        <v/>
      </c>
      <c r="N109" s="448"/>
      <c r="O109" s="448"/>
    </row>
    <row r="110" spans="1:15" ht="14.4">
      <c r="A110" s="436" t="s">
        <v>1953</v>
      </c>
      <c r="B110" s="436"/>
      <c r="C110" s="446" t="str">
        <f>IF(C109="","", IF($C$9&lt;&gt;C109, "Oops, Something Went Wrong. Please Verify You Imported the Correct Validation",""))</f>
        <v/>
      </c>
      <c r="F110" s="328"/>
      <c r="G110" s="328"/>
      <c r="K110" s="328"/>
      <c r="L110" s="328"/>
    </row>
    <row r="111" spans="1:15" ht="14.4">
      <c r="A111" s="328"/>
      <c r="B111" s="428" t="s">
        <v>1937</v>
      </c>
      <c r="C111" s="430"/>
      <c r="D111" s="430"/>
      <c r="E111" s="430"/>
      <c r="F111" s="328"/>
      <c r="G111" s="428" t="s">
        <v>1938</v>
      </c>
      <c r="H111" s="430"/>
      <c r="I111" s="430"/>
      <c r="J111" s="430"/>
      <c r="K111" s="328"/>
      <c r="L111" s="428" t="s">
        <v>1939</v>
      </c>
      <c r="M111" s="430"/>
      <c r="N111" s="430"/>
      <c r="O111" s="430"/>
    </row>
    <row r="112" spans="1:15" ht="14.4">
      <c r="A112" s="328"/>
      <c r="B112" s="428" t="s">
        <v>1940</v>
      </c>
      <c r="C112" s="437"/>
      <c r="D112" s="437"/>
      <c r="E112" s="437"/>
      <c r="F112" s="328"/>
      <c r="G112" s="428" t="s">
        <v>1941</v>
      </c>
      <c r="H112" s="437"/>
      <c r="I112" s="437"/>
      <c r="J112" s="437"/>
      <c r="K112" s="328"/>
      <c r="L112" s="428" t="s">
        <v>1942</v>
      </c>
      <c r="M112" s="437"/>
      <c r="N112" s="437"/>
      <c r="O112" s="437"/>
    </row>
    <row r="113" spans="1:18" ht="14.4">
      <c r="A113" s="328"/>
      <c r="B113" s="428" t="s">
        <v>1943</v>
      </c>
      <c r="C113" s="437"/>
      <c r="D113" s="437"/>
      <c r="E113" s="437"/>
      <c r="F113" s="328"/>
      <c r="G113" s="428" t="s">
        <v>1944</v>
      </c>
      <c r="H113" s="437"/>
      <c r="I113" s="437"/>
      <c r="J113" s="437"/>
      <c r="K113" s="328"/>
      <c r="L113" s="428"/>
      <c r="M113" s="449"/>
      <c r="N113" s="449"/>
      <c r="O113" s="449"/>
      <c r="Q113" s="450"/>
      <c r="R113" s="451"/>
    </row>
    <row r="114" spans="1:18" ht="14.4">
      <c r="A114" s="328"/>
      <c r="B114" s="428" t="s">
        <v>1946</v>
      </c>
      <c r="C114" s="437"/>
      <c r="D114" s="437"/>
      <c r="E114" s="437"/>
      <c r="F114" s="328"/>
      <c r="G114" s="428" t="s">
        <v>1947</v>
      </c>
      <c r="H114" s="439"/>
      <c r="I114" s="439"/>
      <c r="J114" s="439"/>
      <c r="K114" s="328"/>
      <c r="L114" s="428" t="s">
        <v>1954</v>
      </c>
      <c r="M114" s="439"/>
      <c r="N114" s="439"/>
      <c r="O114" s="439"/>
      <c r="Q114" s="452"/>
      <c r="R114" s="453"/>
    </row>
    <row r="115" spans="1:18" ht="14.4">
      <c r="A115" s="328"/>
      <c r="B115" s="328"/>
      <c r="L115" s="438" t="s">
        <v>1945</v>
      </c>
      <c r="M115" s="431"/>
      <c r="N115" s="431"/>
      <c r="O115" s="431"/>
    </row>
    <row r="116" spans="1:18" ht="14.4">
      <c r="A116" s="328"/>
      <c r="B116" s="428" t="s">
        <v>1949</v>
      </c>
      <c r="C116" s="441"/>
      <c r="D116" s="442"/>
      <c r="E116" s="442"/>
      <c r="F116" s="442"/>
      <c r="G116" s="443"/>
    </row>
    <row r="117" spans="1:18">
      <c r="A117" s="328"/>
      <c r="B117" s="328"/>
      <c r="C117" s="441"/>
      <c r="D117" s="442"/>
      <c r="E117" s="442"/>
      <c r="F117" s="442"/>
      <c r="G117" s="443"/>
    </row>
    <row r="118" spans="1:18">
      <c r="A118" s="328"/>
      <c r="B118" s="328"/>
      <c r="C118" s="441"/>
      <c r="D118" s="442"/>
      <c r="E118" s="442"/>
      <c r="F118" s="442"/>
      <c r="G118" s="443"/>
    </row>
    <row r="119" spans="1:18">
      <c r="A119" s="328"/>
      <c r="B119" s="328"/>
      <c r="C119" s="441"/>
      <c r="D119" s="442"/>
      <c r="E119" s="442"/>
      <c r="F119" s="442"/>
      <c r="G119" s="443"/>
    </row>
    <row r="120" spans="1:18">
      <c r="A120" s="328"/>
      <c r="B120" s="328"/>
      <c r="C120" s="441"/>
      <c r="D120" s="442"/>
      <c r="E120" s="442"/>
      <c r="F120" s="442"/>
      <c r="G120" s="443"/>
    </row>
    <row r="121" spans="1:18">
      <c r="A121" s="328"/>
      <c r="B121" s="328"/>
      <c r="C121" s="441"/>
      <c r="D121" s="442"/>
      <c r="E121" s="442"/>
      <c r="F121" s="442"/>
      <c r="G121" s="443"/>
    </row>
    <row r="122" spans="1:18">
      <c r="A122" s="328"/>
      <c r="B122" s="328"/>
      <c r="C122" s="444"/>
      <c r="D122" s="444"/>
      <c r="E122" s="444"/>
      <c r="F122" s="444"/>
      <c r="G122" s="444"/>
    </row>
    <row r="123" spans="1:18">
      <c r="A123" s="328"/>
      <c r="B123" s="328"/>
    </row>
    <row r="124" spans="1:18" ht="14.4">
      <c r="A124" s="445" t="s">
        <v>1959</v>
      </c>
      <c r="B124" s="445"/>
      <c r="C124" s="446" t="str">
        <f>IF(C125="","", IF($C$5&lt;&gt;C125, "Oops, Something Went Wrong. Please Verify You Imported the Correct Validation",""))</f>
        <v/>
      </c>
    </row>
    <row r="125" spans="1:18" ht="14.4">
      <c r="A125" s="328"/>
      <c r="B125" s="428" t="s">
        <v>1925</v>
      </c>
      <c r="C125" s="429"/>
      <c r="D125" s="429"/>
      <c r="E125" s="429"/>
      <c r="F125" s="328"/>
      <c r="G125" s="428" t="s">
        <v>1926</v>
      </c>
      <c r="H125" s="430"/>
      <c r="I125" s="430"/>
      <c r="J125" s="430"/>
      <c r="K125" s="328"/>
      <c r="L125" s="428" t="s">
        <v>1927</v>
      </c>
      <c r="M125" s="430"/>
      <c r="N125" s="430"/>
      <c r="O125" s="430"/>
    </row>
    <row r="126" spans="1:18" ht="14.4">
      <c r="A126" s="328"/>
      <c r="B126" s="428" t="s">
        <v>1928</v>
      </c>
      <c r="C126" s="447" t="str">
        <f>IF(AND($C$6&lt;&gt;"",H129&lt;&gt;""), $C$6,"")</f>
        <v/>
      </c>
      <c r="D126" s="447"/>
      <c r="E126" s="447"/>
      <c r="F126" s="328"/>
      <c r="G126" s="428" t="s">
        <v>1929</v>
      </c>
      <c r="H126" s="447" t="str">
        <f>IF(AND($H$6&lt;&gt;"",H129&lt;&gt;""),$H$6,"")</f>
        <v/>
      </c>
      <c r="I126" s="447"/>
      <c r="J126" s="447"/>
      <c r="K126" s="328"/>
      <c r="L126" s="428" t="s">
        <v>1951</v>
      </c>
      <c r="M126" s="432"/>
      <c r="N126" s="431"/>
      <c r="O126" s="431"/>
    </row>
    <row r="127" spans="1:18" ht="14.4">
      <c r="A127" s="328"/>
      <c r="B127" s="428" t="s">
        <v>1952</v>
      </c>
      <c r="C127" s="437"/>
      <c r="D127" s="437"/>
      <c r="E127" s="437"/>
      <c r="F127" s="328"/>
      <c r="G127" s="428" t="s">
        <v>1932</v>
      </c>
      <c r="H127" s="437"/>
      <c r="I127" s="437"/>
      <c r="J127" s="437"/>
      <c r="K127" s="328"/>
      <c r="L127" s="428" t="str">
        <f>IF(L128&lt;&gt;"","", "Expiration Date:")</f>
        <v>Expiration Date:</v>
      </c>
      <c r="M127" s="432"/>
      <c r="N127" s="431"/>
      <c r="O127" s="431"/>
    </row>
    <row r="128" spans="1:18" ht="14.4">
      <c r="A128" s="328"/>
      <c r="B128" s="328"/>
      <c r="F128" s="328"/>
      <c r="G128" s="428" t="s">
        <v>1931</v>
      </c>
      <c r="H128" s="437"/>
      <c r="I128" s="437"/>
      <c r="J128" s="437"/>
      <c r="K128" s="328"/>
      <c r="L128" s="428" t="str">
        <f>IF(M126="","", IF(M127&lt;&gt;"","", "Expiration Date:"))</f>
        <v/>
      </c>
      <c r="M128" s="433" t="str">
        <f>IF(AND(M126&lt;&gt;"", M127=""), (M126+90),"")</f>
        <v/>
      </c>
      <c r="N128" s="433"/>
      <c r="O128" s="433"/>
    </row>
    <row r="129" spans="1:18" ht="14.4">
      <c r="A129" s="328"/>
      <c r="B129" s="428" t="s">
        <v>1933</v>
      </c>
      <c r="C129" s="429"/>
      <c r="D129" s="429"/>
      <c r="E129" s="429"/>
      <c r="F129" s="328"/>
      <c r="G129" s="428" t="s">
        <v>1934</v>
      </c>
      <c r="H129" s="430"/>
      <c r="I129" s="430"/>
      <c r="J129" s="430"/>
      <c r="K129" s="328"/>
      <c r="L129" s="434" t="s">
        <v>1935</v>
      </c>
      <c r="M129" s="448" t="str">
        <f>IF(AND(M9&lt;&gt;"", H129&lt;&gt;""),M9,"")</f>
        <v/>
      </c>
      <c r="N129" s="448"/>
      <c r="O129" s="448"/>
    </row>
    <row r="130" spans="1:18" ht="14.4">
      <c r="A130" s="436" t="s">
        <v>1953</v>
      </c>
      <c r="B130" s="436"/>
      <c r="C130" s="446" t="str">
        <f>IF(C129="","", IF($C$9&lt;&gt;C129, "Oops, Something Went Wrong. Please Verify You Imported the Correct Validation",""))</f>
        <v/>
      </c>
      <c r="F130" s="328"/>
      <c r="G130" s="328"/>
      <c r="K130" s="328"/>
      <c r="L130" s="328"/>
    </row>
    <row r="131" spans="1:18" ht="14.4">
      <c r="A131" s="328"/>
      <c r="B131" s="428" t="s">
        <v>1937</v>
      </c>
      <c r="C131" s="430"/>
      <c r="D131" s="430"/>
      <c r="E131" s="430"/>
      <c r="F131" s="328"/>
      <c r="G131" s="428" t="s">
        <v>1938</v>
      </c>
      <c r="H131" s="430"/>
      <c r="I131" s="430"/>
      <c r="J131" s="430"/>
      <c r="K131" s="328"/>
      <c r="L131" s="428" t="s">
        <v>1939</v>
      </c>
      <c r="M131" s="430"/>
      <c r="N131" s="430"/>
      <c r="O131" s="430"/>
    </row>
    <row r="132" spans="1:18" ht="14.4">
      <c r="A132" s="328"/>
      <c r="B132" s="428" t="s">
        <v>1940</v>
      </c>
      <c r="C132" s="437"/>
      <c r="D132" s="437"/>
      <c r="E132" s="437"/>
      <c r="F132" s="328"/>
      <c r="G132" s="428" t="s">
        <v>1941</v>
      </c>
      <c r="H132" s="437"/>
      <c r="I132" s="437"/>
      <c r="J132" s="437"/>
      <c r="K132" s="328"/>
      <c r="L132" s="428" t="s">
        <v>1942</v>
      </c>
      <c r="M132" s="437"/>
      <c r="N132" s="437"/>
      <c r="O132" s="437"/>
    </row>
    <row r="133" spans="1:18" ht="14.4">
      <c r="A133" s="328"/>
      <c r="B133" s="428" t="s">
        <v>1943</v>
      </c>
      <c r="C133" s="437"/>
      <c r="D133" s="437"/>
      <c r="E133" s="437"/>
      <c r="F133" s="328"/>
      <c r="G133" s="428" t="s">
        <v>1944</v>
      </c>
      <c r="H133" s="437"/>
      <c r="I133" s="437"/>
      <c r="J133" s="437"/>
      <c r="K133" s="328"/>
      <c r="L133" s="428"/>
      <c r="M133" s="449"/>
      <c r="N133" s="449"/>
      <c r="O133" s="449"/>
      <c r="Q133" s="450"/>
      <c r="R133" s="451"/>
    </row>
    <row r="134" spans="1:18" ht="14.4">
      <c r="A134" s="328"/>
      <c r="B134" s="428" t="s">
        <v>1946</v>
      </c>
      <c r="C134" s="437"/>
      <c r="D134" s="437"/>
      <c r="E134" s="437"/>
      <c r="F134" s="328"/>
      <c r="G134" s="428" t="s">
        <v>1947</v>
      </c>
      <c r="H134" s="439"/>
      <c r="I134" s="439"/>
      <c r="J134" s="439"/>
      <c r="K134" s="328"/>
      <c r="L134" s="428" t="s">
        <v>1954</v>
      </c>
      <c r="M134" s="439"/>
      <c r="N134" s="439"/>
      <c r="O134" s="439"/>
      <c r="Q134" s="452"/>
      <c r="R134" s="453"/>
    </row>
    <row r="135" spans="1:18" ht="14.4">
      <c r="A135" s="328"/>
      <c r="B135" s="328"/>
      <c r="L135" s="438" t="s">
        <v>1945</v>
      </c>
      <c r="M135" s="431"/>
      <c r="N135" s="431"/>
      <c r="O135" s="431"/>
    </row>
    <row r="136" spans="1:18" ht="14.4">
      <c r="A136" s="328"/>
      <c r="B136" s="428" t="s">
        <v>1949</v>
      </c>
      <c r="C136" s="441"/>
      <c r="D136" s="442"/>
      <c r="E136" s="442"/>
      <c r="F136" s="442"/>
      <c r="G136" s="443"/>
    </row>
    <row r="137" spans="1:18">
      <c r="A137" s="328"/>
      <c r="B137" s="328"/>
      <c r="C137" s="441"/>
      <c r="D137" s="442"/>
      <c r="E137" s="442"/>
      <c r="F137" s="442"/>
      <c r="G137" s="443"/>
    </row>
    <row r="138" spans="1:18">
      <c r="A138" s="328"/>
      <c r="B138" s="328"/>
      <c r="C138" s="441"/>
      <c r="D138" s="442"/>
      <c r="E138" s="442"/>
      <c r="F138" s="442"/>
      <c r="G138" s="443"/>
    </row>
    <row r="139" spans="1:18">
      <c r="A139" s="328"/>
      <c r="B139" s="328"/>
      <c r="C139" s="441"/>
      <c r="D139" s="442"/>
      <c r="E139" s="442"/>
      <c r="F139" s="442"/>
      <c r="G139" s="443"/>
    </row>
    <row r="140" spans="1:18">
      <c r="A140" s="328"/>
      <c r="B140" s="328"/>
      <c r="C140" s="441"/>
      <c r="D140" s="442"/>
      <c r="E140" s="442"/>
      <c r="F140" s="442"/>
      <c r="G140" s="443"/>
    </row>
    <row r="141" spans="1:18">
      <c r="A141" s="328"/>
      <c r="B141" s="328"/>
      <c r="C141" s="441"/>
      <c r="D141" s="442"/>
      <c r="E141" s="442"/>
      <c r="F141" s="442"/>
      <c r="G141" s="443"/>
    </row>
    <row r="142" spans="1:18">
      <c r="A142" s="328"/>
      <c r="B142" s="328"/>
      <c r="C142" s="444"/>
      <c r="D142" s="444"/>
      <c r="E142" s="444"/>
      <c r="F142" s="444"/>
      <c r="G142" s="444"/>
    </row>
    <row r="143" spans="1:18">
      <c r="A143" s="328"/>
      <c r="B143" s="328"/>
    </row>
    <row r="144" spans="1:18" ht="14.4">
      <c r="A144" s="445" t="s">
        <v>1960</v>
      </c>
      <c r="B144" s="445"/>
      <c r="C144" s="446" t="str">
        <f>IF(C145="","", IF($C$5&lt;&gt;C145, "Oops, Something Went Wrong. Please Verify You Imported the Correct Validation",""))</f>
        <v/>
      </c>
    </row>
    <row r="145" spans="1:18" ht="14.4">
      <c r="A145" s="328"/>
      <c r="B145" s="428" t="s">
        <v>1925</v>
      </c>
      <c r="C145" s="429"/>
      <c r="D145" s="429"/>
      <c r="E145" s="429"/>
      <c r="F145" s="328"/>
      <c r="G145" s="428" t="s">
        <v>1926</v>
      </c>
      <c r="H145" s="430"/>
      <c r="I145" s="430"/>
      <c r="J145" s="430"/>
      <c r="K145" s="328"/>
      <c r="L145" s="428" t="s">
        <v>1927</v>
      </c>
      <c r="M145" s="430"/>
      <c r="N145" s="430"/>
      <c r="O145" s="430"/>
    </row>
    <row r="146" spans="1:18" ht="14.4">
      <c r="A146" s="328"/>
      <c r="B146" s="428" t="s">
        <v>1928</v>
      </c>
      <c r="C146" s="447" t="str">
        <f>IF(AND($C$6&lt;&gt;"",H149&lt;&gt;""), $C$6,"")</f>
        <v/>
      </c>
      <c r="D146" s="447"/>
      <c r="E146" s="447"/>
      <c r="F146" s="328"/>
      <c r="G146" s="428" t="s">
        <v>1929</v>
      </c>
      <c r="H146" s="447" t="str">
        <f>IF(AND($H$6&lt;&gt;"",H149&lt;&gt;""),$H$6,"")</f>
        <v/>
      </c>
      <c r="I146" s="447"/>
      <c r="J146" s="447"/>
      <c r="K146" s="328"/>
      <c r="L146" s="428" t="s">
        <v>1951</v>
      </c>
      <c r="M146" s="432"/>
      <c r="N146" s="431"/>
      <c r="O146" s="431"/>
    </row>
    <row r="147" spans="1:18" ht="14.4">
      <c r="A147" s="328"/>
      <c r="B147" s="428" t="s">
        <v>1952</v>
      </c>
      <c r="C147" s="437"/>
      <c r="D147" s="437"/>
      <c r="E147" s="437"/>
      <c r="F147" s="328"/>
      <c r="G147" s="428" t="s">
        <v>1932</v>
      </c>
      <c r="H147" s="437"/>
      <c r="I147" s="437"/>
      <c r="J147" s="437"/>
      <c r="K147" s="328"/>
      <c r="L147" s="428" t="str">
        <f>IF(L148&lt;&gt;"","", "Expiration Date:")</f>
        <v>Expiration Date:</v>
      </c>
      <c r="M147" s="432"/>
      <c r="N147" s="431"/>
      <c r="O147" s="431"/>
    </row>
    <row r="148" spans="1:18" ht="14.4">
      <c r="A148" s="328"/>
      <c r="B148" s="328"/>
      <c r="F148" s="328"/>
      <c r="G148" s="428" t="s">
        <v>1931</v>
      </c>
      <c r="H148" s="437"/>
      <c r="I148" s="437"/>
      <c r="J148" s="437"/>
      <c r="K148" s="328"/>
      <c r="L148" s="428" t="str">
        <f>IF(M146="","", IF(M147&lt;&gt;"","", "Expiration Date:"))</f>
        <v/>
      </c>
      <c r="M148" s="433" t="str">
        <f>IF(AND(M146&lt;&gt;"", M147=""), (M146+90),"")</f>
        <v/>
      </c>
      <c r="N148" s="433"/>
      <c r="O148" s="433"/>
    </row>
    <row r="149" spans="1:18" ht="14.4">
      <c r="A149" s="328"/>
      <c r="B149" s="428" t="s">
        <v>1933</v>
      </c>
      <c r="C149" s="429"/>
      <c r="D149" s="429"/>
      <c r="E149" s="429"/>
      <c r="F149" s="328"/>
      <c r="G149" s="428" t="s">
        <v>1934</v>
      </c>
      <c r="H149" s="430"/>
      <c r="I149" s="430"/>
      <c r="J149" s="430"/>
      <c r="K149" s="328"/>
      <c r="L149" s="434" t="s">
        <v>1935</v>
      </c>
      <c r="M149" s="448" t="str">
        <f>IF(AND(M9&lt;&gt;"", H149&lt;&gt;""),M9,"")</f>
        <v/>
      </c>
      <c r="N149" s="448"/>
      <c r="O149" s="448"/>
    </row>
    <row r="150" spans="1:18" ht="14.4">
      <c r="A150" s="436" t="s">
        <v>1953</v>
      </c>
      <c r="B150" s="436"/>
      <c r="C150" s="446" t="str">
        <f>IF(C149="","", IF($C$9&lt;&gt;C149, "Oops, Something Went Wrong. Please Verify You Imported the Correct Validation",""))</f>
        <v/>
      </c>
      <c r="F150" s="328"/>
      <c r="G150" s="328"/>
      <c r="K150" s="328"/>
      <c r="L150" s="328"/>
    </row>
    <row r="151" spans="1:18" ht="14.4">
      <c r="A151" s="328"/>
      <c r="B151" s="428" t="s">
        <v>1937</v>
      </c>
      <c r="C151" s="430"/>
      <c r="D151" s="430"/>
      <c r="E151" s="430"/>
      <c r="F151" s="328"/>
      <c r="G151" s="428" t="s">
        <v>1938</v>
      </c>
      <c r="H151" s="430"/>
      <c r="I151" s="430"/>
      <c r="J151" s="430"/>
      <c r="K151" s="328"/>
      <c r="L151" s="428" t="s">
        <v>1939</v>
      </c>
      <c r="M151" s="430"/>
      <c r="N151" s="430"/>
      <c r="O151" s="430"/>
    </row>
    <row r="152" spans="1:18" ht="14.4">
      <c r="A152" s="328"/>
      <c r="B152" s="428" t="s">
        <v>1940</v>
      </c>
      <c r="C152" s="437"/>
      <c r="D152" s="437"/>
      <c r="E152" s="437"/>
      <c r="F152" s="328"/>
      <c r="G152" s="428" t="s">
        <v>1941</v>
      </c>
      <c r="H152" s="437"/>
      <c r="I152" s="437"/>
      <c r="J152" s="437"/>
      <c r="K152" s="328"/>
      <c r="L152" s="428" t="s">
        <v>1942</v>
      </c>
      <c r="M152" s="437"/>
      <c r="N152" s="437"/>
      <c r="O152" s="437"/>
    </row>
    <row r="153" spans="1:18" ht="14.4">
      <c r="A153" s="328"/>
      <c r="B153" s="428" t="s">
        <v>1943</v>
      </c>
      <c r="C153" s="437"/>
      <c r="D153" s="437"/>
      <c r="E153" s="437"/>
      <c r="F153" s="328"/>
      <c r="G153" s="428" t="s">
        <v>1944</v>
      </c>
      <c r="H153" s="437"/>
      <c r="I153" s="437"/>
      <c r="J153" s="437"/>
      <c r="K153" s="328"/>
      <c r="L153" s="428"/>
      <c r="M153" s="449"/>
      <c r="N153" s="449"/>
      <c r="O153" s="449"/>
      <c r="Q153" s="450"/>
      <c r="R153" s="451"/>
    </row>
    <row r="154" spans="1:18" ht="14.4">
      <c r="A154" s="328"/>
      <c r="B154" s="428" t="s">
        <v>1946</v>
      </c>
      <c r="C154" s="437"/>
      <c r="D154" s="437"/>
      <c r="E154" s="437"/>
      <c r="F154" s="328"/>
      <c r="G154" s="428" t="s">
        <v>1947</v>
      </c>
      <c r="H154" s="439"/>
      <c r="I154" s="439"/>
      <c r="J154" s="439"/>
      <c r="K154" s="328"/>
      <c r="L154" s="428" t="s">
        <v>1954</v>
      </c>
      <c r="M154" s="439"/>
      <c r="N154" s="439"/>
      <c r="O154" s="439"/>
      <c r="Q154" s="452"/>
      <c r="R154" s="453"/>
    </row>
    <row r="155" spans="1:18" ht="14.4">
      <c r="A155" s="328"/>
      <c r="B155" s="328"/>
      <c r="L155" s="438" t="s">
        <v>1945</v>
      </c>
      <c r="M155" s="431"/>
      <c r="N155" s="431"/>
      <c r="O155" s="431"/>
    </row>
    <row r="156" spans="1:18" ht="14.4">
      <c r="A156" s="328"/>
      <c r="B156" s="428" t="s">
        <v>1949</v>
      </c>
      <c r="C156" s="441"/>
      <c r="D156" s="442"/>
      <c r="E156" s="442"/>
      <c r="F156" s="442"/>
      <c r="G156" s="443"/>
    </row>
    <row r="157" spans="1:18">
      <c r="A157" s="328"/>
      <c r="B157" s="328"/>
      <c r="C157" s="441"/>
      <c r="D157" s="442"/>
      <c r="E157" s="442"/>
      <c r="F157" s="442"/>
      <c r="G157" s="443"/>
    </row>
    <row r="158" spans="1:18">
      <c r="A158" s="328"/>
      <c r="B158" s="328"/>
      <c r="C158" s="441"/>
      <c r="D158" s="442"/>
      <c r="E158" s="442"/>
      <c r="F158" s="442"/>
      <c r="G158" s="443"/>
    </row>
    <row r="159" spans="1:18">
      <c r="A159" s="328"/>
      <c r="B159" s="328"/>
      <c r="C159" s="441"/>
      <c r="D159" s="442"/>
      <c r="E159" s="442"/>
      <c r="F159" s="442"/>
      <c r="G159" s="443"/>
    </row>
    <row r="160" spans="1:18">
      <c r="A160" s="328"/>
      <c r="B160" s="328"/>
      <c r="C160" s="441"/>
      <c r="D160" s="442"/>
      <c r="E160" s="442"/>
      <c r="F160" s="442"/>
      <c r="G160" s="443"/>
    </row>
    <row r="161" spans="1:18">
      <c r="A161" s="328"/>
      <c r="B161" s="328"/>
      <c r="C161" s="441"/>
      <c r="D161" s="442"/>
      <c r="E161" s="442"/>
      <c r="F161" s="442"/>
      <c r="G161" s="443"/>
    </row>
    <row r="162" spans="1:18">
      <c r="A162" s="328"/>
      <c r="B162" s="328"/>
      <c r="C162" s="444"/>
      <c r="D162" s="444"/>
      <c r="E162" s="444"/>
      <c r="F162" s="444"/>
      <c r="G162" s="444"/>
    </row>
    <row r="163" spans="1:18">
      <c r="A163" s="328"/>
      <c r="B163" s="328"/>
    </row>
    <row r="164" spans="1:18" ht="14.4">
      <c r="A164" s="445" t="s">
        <v>1961</v>
      </c>
      <c r="B164" s="445"/>
      <c r="C164" s="446" t="str">
        <f>IF(C165="","", IF($C$5&lt;&gt;C165, "Oops, Something Went Wrong. Please Verify You Imported the Correct Validation",""))</f>
        <v/>
      </c>
    </row>
    <row r="165" spans="1:18" ht="14.4">
      <c r="A165" s="328"/>
      <c r="B165" s="428" t="s">
        <v>1925</v>
      </c>
      <c r="C165" s="429"/>
      <c r="D165" s="429"/>
      <c r="E165" s="429"/>
      <c r="F165" s="328"/>
      <c r="G165" s="428" t="s">
        <v>1926</v>
      </c>
      <c r="H165" s="430"/>
      <c r="I165" s="430"/>
      <c r="J165" s="430"/>
      <c r="K165" s="328"/>
      <c r="L165" s="428" t="s">
        <v>1927</v>
      </c>
      <c r="M165" s="430"/>
      <c r="N165" s="430"/>
      <c r="O165" s="430"/>
    </row>
    <row r="166" spans="1:18" ht="14.4">
      <c r="A166" s="328"/>
      <c r="B166" s="428" t="s">
        <v>1928</v>
      </c>
      <c r="C166" s="447" t="str">
        <f>IF(AND($C$6&lt;&gt;"",H169&lt;&gt;""), $C$6,"")</f>
        <v/>
      </c>
      <c r="D166" s="447"/>
      <c r="E166" s="447"/>
      <c r="F166" s="328"/>
      <c r="G166" s="428" t="s">
        <v>1929</v>
      </c>
      <c r="H166" s="447" t="str">
        <f>IF(AND($H$6&lt;&gt;"",H169&lt;&gt;""),$H$6,"")</f>
        <v/>
      </c>
      <c r="I166" s="447"/>
      <c r="J166" s="447"/>
      <c r="K166" s="328"/>
      <c r="L166" s="428" t="s">
        <v>1951</v>
      </c>
      <c r="M166" s="432"/>
      <c r="N166" s="431"/>
      <c r="O166" s="431"/>
    </row>
    <row r="167" spans="1:18" ht="14.4">
      <c r="A167" s="328"/>
      <c r="B167" s="428" t="s">
        <v>1952</v>
      </c>
      <c r="C167" s="437"/>
      <c r="D167" s="437"/>
      <c r="E167" s="437"/>
      <c r="F167" s="328"/>
      <c r="G167" s="428" t="s">
        <v>1932</v>
      </c>
      <c r="H167" s="437"/>
      <c r="I167" s="437"/>
      <c r="J167" s="437"/>
      <c r="K167" s="328"/>
      <c r="L167" s="428" t="str">
        <f>IF(L168&lt;&gt;"","", "Expiration Date:")</f>
        <v>Expiration Date:</v>
      </c>
      <c r="M167" s="432"/>
      <c r="N167" s="431"/>
      <c r="O167" s="431"/>
    </row>
    <row r="168" spans="1:18" ht="14.4">
      <c r="A168" s="328"/>
      <c r="B168" s="328"/>
      <c r="F168" s="328"/>
      <c r="G168" s="428" t="s">
        <v>1931</v>
      </c>
      <c r="H168" s="437"/>
      <c r="I168" s="437"/>
      <c r="J168" s="437"/>
      <c r="K168" s="328"/>
      <c r="L168" s="428" t="str">
        <f>IF(M166="","", IF(M167&lt;&gt;"","", "Expiration Date:"))</f>
        <v/>
      </c>
      <c r="M168" s="433" t="str">
        <f>IF(AND(M166&lt;&gt;"", M167=""), (M166+90),"")</f>
        <v/>
      </c>
      <c r="N168" s="433"/>
      <c r="O168" s="433"/>
    </row>
    <row r="169" spans="1:18" ht="14.4">
      <c r="A169" s="328"/>
      <c r="B169" s="428" t="s">
        <v>1933</v>
      </c>
      <c r="C169" s="429"/>
      <c r="D169" s="429"/>
      <c r="E169" s="429"/>
      <c r="F169" s="328"/>
      <c r="G169" s="428" t="s">
        <v>1934</v>
      </c>
      <c r="H169" s="430"/>
      <c r="I169" s="430"/>
      <c r="J169" s="430"/>
      <c r="K169" s="328"/>
      <c r="L169" s="434" t="s">
        <v>1935</v>
      </c>
      <c r="M169" s="448" t="str">
        <f>IF(AND(M9&lt;&gt;"", H169&lt;&gt;""),M9,"")</f>
        <v/>
      </c>
      <c r="N169" s="448"/>
      <c r="O169" s="448"/>
    </row>
    <row r="170" spans="1:18" ht="14.4">
      <c r="A170" s="436" t="s">
        <v>1953</v>
      </c>
      <c r="B170" s="436"/>
      <c r="C170" s="446" t="str">
        <f>IF(C169="","", IF($C$9&lt;&gt;C169, "Oops, Something Went Wrong. Please Verify You Imported the Correct Validation",""))</f>
        <v/>
      </c>
      <c r="F170" s="328"/>
      <c r="G170" s="328"/>
      <c r="K170" s="328"/>
      <c r="L170" s="328"/>
    </row>
    <row r="171" spans="1:18" ht="14.4">
      <c r="A171" s="328"/>
      <c r="B171" s="428" t="s">
        <v>1937</v>
      </c>
      <c r="C171" s="430"/>
      <c r="D171" s="430"/>
      <c r="E171" s="430"/>
      <c r="F171" s="328"/>
      <c r="G171" s="428" t="s">
        <v>1938</v>
      </c>
      <c r="H171" s="430"/>
      <c r="I171" s="430"/>
      <c r="J171" s="430"/>
      <c r="K171" s="328"/>
      <c r="L171" s="428" t="s">
        <v>1939</v>
      </c>
      <c r="M171" s="430"/>
      <c r="N171" s="430"/>
      <c r="O171" s="430"/>
    </row>
    <row r="172" spans="1:18" ht="14.4">
      <c r="A172" s="328"/>
      <c r="B172" s="428" t="s">
        <v>1940</v>
      </c>
      <c r="C172" s="437"/>
      <c r="D172" s="437"/>
      <c r="E172" s="437"/>
      <c r="F172" s="328"/>
      <c r="G172" s="428" t="s">
        <v>1941</v>
      </c>
      <c r="H172" s="437"/>
      <c r="I172" s="437"/>
      <c r="J172" s="437"/>
      <c r="K172" s="328"/>
      <c r="L172" s="428" t="s">
        <v>1942</v>
      </c>
      <c r="M172" s="437"/>
      <c r="N172" s="437"/>
      <c r="O172" s="437"/>
    </row>
    <row r="173" spans="1:18" ht="14.4">
      <c r="A173" s="328"/>
      <c r="B173" s="428" t="s">
        <v>1943</v>
      </c>
      <c r="C173" s="437"/>
      <c r="D173" s="437"/>
      <c r="E173" s="437"/>
      <c r="F173" s="328"/>
      <c r="G173" s="428" t="s">
        <v>1944</v>
      </c>
      <c r="H173" s="437"/>
      <c r="I173" s="437"/>
      <c r="J173" s="437"/>
      <c r="K173" s="328"/>
      <c r="L173" s="428"/>
      <c r="M173" s="449"/>
      <c r="N173" s="449"/>
      <c r="O173" s="449"/>
      <c r="Q173" s="450"/>
      <c r="R173" s="451"/>
    </row>
    <row r="174" spans="1:18" ht="14.4">
      <c r="A174" s="328"/>
      <c r="B174" s="428" t="s">
        <v>1946</v>
      </c>
      <c r="C174" s="437"/>
      <c r="D174" s="437"/>
      <c r="E174" s="437"/>
      <c r="F174" s="328"/>
      <c r="G174" s="428" t="s">
        <v>1947</v>
      </c>
      <c r="H174" s="439"/>
      <c r="I174" s="439"/>
      <c r="J174" s="439"/>
      <c r="K174" s="328"/>
      <c r="L174" s="428" t="s">
        <v>1954</v>
      </c>
      <c r="M174" s="439"/>
      <c r="N174" s="439"/>
      <c r="O174" s="439"/>
      <c r="Q174" s="452"/>
      <c r="R174" s="453"/>
    </row>
    <row r="175" spans="1:18" ht="14.4">
      <c r="A175" s="328"/>
      <c r="B175" s="328"/>
      <c r="L175" s="438" t="s">
        <v>1945</v>
      </c>
      <c r="M175" s="431"/>
      <c r="N175" s="431"/>
      <c r="O175" s="431"/>
    </row>
    <row r="176" spans="1:18" ht="14.4">
      <c r="A176" s="328"/>
      <c r="B176" s="428" t="s">
        <v>1949</v>
      </c>
      <c r="C176" s="441"/>
      <c r="D176" s="442"/>
      <c r="E176" s="442"/>
      <c r="F176" s="442"/>
      <c r="G176" s="443"/>
    </row>
    <row r="177" spans="1:15">
      <c r="A177" s="328"/>
      <c r="B177" s="328"/>
      <c r="C177" s="441"/>
      <c r="D177" s="442"/>
      <c r="E177" s="442"/>
      <c r="F177" s="442"/>
      <c r="G177" s="443"/>
    </row>
    <row r="178" spans="1:15">
      <c r="A178" s="328"/>
      <c r="B178" s="328"/>
      <c r="C178" s="441"/>
      <c r="D178" s="442"/>
      <c r="E178" s="442"/>
      <c r="F178" s="442"/>
      <c r="G178" s="443"/>
    </row>
    <row r="179" spans="1:15">
      <c r="A179" s="328"/>
      <c r="B179" s="328"/>
      <c r="C179" s="441"/>
      <c r="D179" s="442"/>
      <c r="E179" s="442"/>
      <c r="F179" s="442"/>
      <c r="G179" s="443"/>
    </row>
    <row r="180" spans="1:15">
      <c r="A180" s="328"/>
      <c r="B180" s="328"/>
      <c r="C180" s="441"/>
      <c r="D180" s="442"/>
      <c r="E180" s="442"/>
      <c r="F180" s="442"/>
      <c r="G180" s="443"/>
    </row>
    <row r="181" spans="1:15">
      <c r="A181" s="328"/>
      <c r="B181" s="328"/>
      <c r="C181" s="441"/>
      <c r="D181" s="442"/>
      <c r="E181" s="442"/>
      <c r="F181" s="442"/>
      <c r="G181" s="443"/>
    </row>
    <row r="182" spans="1:15">
      <c r="A182" s="328"/>
      <c r="B182" s="328"/>
      <c r="C182" s="444"/>
      <c r="D182" s="444"/>
      <c r="E182" s="444"/>
      <c r="F182" s="444"/>
      <c r="G182" s="444"/>
    </row>
    <row r="183" spans="1:15">
      <c r="A183" s="328"/>
      <c r="B183" s="328"/>
    </row>
    <row r="184" spans="1:15" ht="14.4">
      <c r="A184" s="445" t="s">
        <v>1962</v>
      </c>
      <c r="B184" s="445"/>
      <c r="C184" s="446" t="str">
        <f>IF(C185="","", IF($C$5&lt;&gt;C185, "Oops, Something Went Wrong. Please Verify You Imported the Correct Validation",""))</f>
        <v/>
      </c>
    </row>
    <row r="185" spans="1:15" ht="14.4">
      <c r="A185" s="328"/>
      <c r="B185" s="428" t="s">
        <v>1925</v>
      </c>
      <c r="C185" s="429"/>
      <c r="D185" s="429"/>
      <c r="E185" s="429"/>
      <c r="F185" s="328"/>
      <c r="G185" s="428" t="s">
        <v>1926</v>
      </c>
      <c r="H185" s="430"/>
      <c r="I185" s="430"/>
      <c r="J185" s="430"/>
      <c r="K185" s="328"/>
      <c r="L185" s="428" t="s">
        <v>1927</v>
      </c>
      <c r="M185" s="430"/>
      <c r="N185" s="430"/>
      <c r="O185" s="430"/>
    </row>
    <row r="186" spans="1:15" ht="14.4">
      <c r="A186" s="328"/>
      <c r="B186" s="428" t="s">
        <v>1928</v>
      </c>
      <c r="C186" s="447" t="str">
        <f>IF(AND($C$6&lt;&gt;"",H189&lt;&gt;""), $C$6,"")</f>
        <v/>
      </c>
      <c r="D186" s="447"/>
      <c r="E186" s="447"/>
      <c r="F186" s="328"/>
      <c r="G186" s="428" t="s">
        <v>1929</v>
      </c>
      <c r="H186" s="447" t="str">
        <f>IF(AND($H$6&lt;&gt;"",H189&lt;&gt;""),$H$6,"")</f>
        <v/>
      </c>
      <c r="I186" s="447"/>
      <c r="J186" s="447"/>
      <c r="K186" s="328"/>
      <c r="L186" s="428" t="s">
        <v>1951</v>
      </c>
      <c r="M186" s="432"/>
      <c r="N186" s="431"/>
      <c r="O186" s="431"/>
    </row>
    <row r="187" spans="1:15" ht="14.4">
      <c r="A187" s="328"/>
      <c r="B187" s="428" t="s">
        <v>1952</v>
      </c>
      <c r="C187" s="437"/>
      <c r="D187" s="437"/>
      <c r="E187" s="437"/>
      <c r="F187" s="328"/>
      <c r="G187" s="428" t="s">
        <v>1932</v>
      </c>
      <c r="H187" s="437"/>
      <c r="I187" s="437"/>
      <c r="J187" s="437"/>
      <c r="K187" s="328"/>
      <c r="L187" s="428" t="str">
        <f>IF(L188&lt;&gt;"","", "Expiration Date:")</f>
        <v>Expiration Date:</v>
      </c>
      <c r="M187" s="432"/>
      <c r="N187" s="431"/>
      <c r="O187" s="431"/>
    </row>
    <row r="188" spans="1:15" ht="14.4">
      <c r="A188" s="328"/>
      <c r="B188" s="328"/>
      <c r="F188" s="328"/>
      <c r="G188" s="428" t="s">
        <v>1931</v>
      </c>
      <c r="H188" s="437"/>
      <c r="I188" s="437"/>
      <c r="J188" s="437"/>
      <c r="K188" s="328"/>
      <c r="L188" s="428" t="str">
        <f>IF(M186="","", IF(M187&lt;&gt;"","", "Expiration Date:"))</f>
        <v/>
      </c>
      <c r="M188" s="433" t="str">
        <f>IF(AND(M186&lt;&gt;"", M187=""), (M186+90),"")</f>
        <v/>
      </c>
      <c r="N188" s="433"/>
      <c r="O188" s="433"/>
    </row>
    <row r="189" spans="1:15" ht="14.4">
      <c r="A189" s="328"/>
      <c r="B189" s="428" t="s">
        <v>1933</v>
      </c>
      <c r="C189" s="429"/>
      <c r="D189" s="429"/>
      <c r="E189" s="429"/>
      <c r="F189" s="328"/>
      <c r="G189" s="428" t="s">
        <v>1934</v>
      </c>
      <c r="H189" s="430"/>
      <c r="I189" s="430"/>
      <c r="J189" s="430"/>
      <c r="K189" s="328"/>
      <c r="L189" s="434" t="s">
        <v>1935</v>
      </c>
      <c r="M189" s="448" t="str">
        <f>IF(AND(M9&lt;&gt;"",H189&lt;&gt;""),M9,"")</f>
        <v/>
      </c>
      <c r="N189" s="448"/>
      <c r="O189" s="448"/>
    </row>
    <row r="190" spans="1:15" ht="14.4">
      <c r="A190" s="436" t="s">
        <v>1953</v>
      </c>
      <c r="B190" s="436"/>
      <c r="C190" s="446" t="str">
        <f>IF(C189="","", IF($C$9&lt;&gt;C189, "Oops, Something Went Wrong. Please Verify You Imported the Correct Validation",""))</f>
        <v/>
      </c>
      <c r="F190" s="328"/>
      <c r="G190" s="328"/>
      <c r="K190" s="328"/>
      <c r="L190" s="328"/>
    </row>
    <row r="191" spans="1:15" ht="14.4">
      <c r="A191" s="328"/>
      <c r="B191" s="428" t="s">
        <v>1937</v>
      </c>
      <c r="C191" s="430"/>
      <c r="D191" s="430"/>
      <c r="E191" s="430"/>
      <c r="F191" s="328"/>
      <c r="G191" s="428" t="s">
        <v>1938</v>
      </c>
      <c r="H191" s="430"/>
      <c r="I191" s="430"/>
      <c r="J191" s="430"/>
      <c r="K191" s="328"/>
      <c r="L191" s="428" t="s">
        <v>1939</v>
      </c>
      <c r="M191" s="430"/>
      <c r="N191" s="430"/>
      <c r="O191" s="430"/>
    </row>
    <row r="192" spans="1:15" ht="14.4">
      <c r="A192" s="328"/>
      <c r="B192" s="428" t="s">
        <v>1940</v>
      </c>
      <c r="C192" s="437"/>
      <c r="D192" s="437"/>
      <c r="E192" s="437"/>
      <c r="F192" s="328"/>
      <c r="G192" s="428" t="s">
        <v>1941</v>
      </c>
      <c r="H192" s="437"/>
      <c r="I192" s="437"/>
      <c r="J192" s="437"/>
      <c r="K192" s="328"/>
      <c r="L192" s="428" t="s">
        <v>1942</v>
      </c>
      <c r="M192" s="437"/>
      <c r="N192" s="437"/>
      <c r="O192" s="437"/>
    </row>
    <row r="193" spans="1:18" ht="14.4">
      <c r="A193" s="328"/>
      <c r="B193" s="428" t="s">
        <v>1943</v>
      </c>
      <c r="C193" s="437"/>
      <c r="D193" s="437"/>
      <c r="E193" s="437"/>
      <c r="F193" s="328"/>
      <c r="G193" s="428" t="s">
        <v>1944</v>
      </c>
      <c r="H193" s="437"/>
      <c r="I193" s="437"/>
      <c r="J193" s="437"/>
      <c r="K193" s="328"/>
      <c r="L193" s="428"/>
      <c r="M193" s="449"/>
      <c r="N193" s="449"/>
      <c r="O193" s="449"/>
      <c r="Q193" s="450"/>
      <c r="R193" s="451"/>
    </row>
    <row r="194" spans="1:18" ht="14.4">
      <c r="A194" s="328"/>
      <c r="B194" s="428" t="s">
        <v>1946</v>
      </c>
      <c r="C194" s="437"/>
      <c r="D194" s="437"/>
      <c r="E194" s="437"/>
      <c r="F194" s="328"/>
      <c r="G194" s="428" t="s">
        <v>1947</v>
      </c>
      <c r="H194" s="439"/>
      <c r="I194" s="439"/>
      <c r="J194" s="439"/>
      <c r="K194" s="328"/>
      <c r="L194" s="428" t="s">
        <v>1954</v>
      </c>
      <c r="M194" s="439"/>
      <c r="N194" s="439"/>
      <c r="O194" s="439"/>
      <c r="Q194" s="452"/>
      <c r="R194" s="453"/>
    </row>
    <row r="195" spans="1:18" ht="14.4">
      <c r="A195" s="328"/>
      <c r="B195" s="328"/>
      <c r="L195" s="438" t="s">
        <v>1945</v>
      </c>
      <c r="M195" s="431"/>
      <c r="N195" s="431"/>
      <c r="O195" s="431"/>
    </row>
    <row r="196" spans="1:18" ht="14.4">
      <c r="A196" s="328"/>
      <c r="B196" s="428" t="s">
        <v>1949</v>
      </c>
      <c r="C196" s="441"/>
      <c r="D196" s="442"/>
      <c r="E196" s="442"/>
      <c r="F196" s="442"/>
      <c r="G196" s="443"/>
    </row>
    <row r="197" spans="1:18">
      <c r="A197" s="328"/>
      <c r="B197" s="328"/>
      <c r="C197" s="441"/>
      <c r="D197" s="442"/>
      <c r="E197" s="442"/>
      <c r="F197" s="442"/>
      <c r="G197" s="443"/>
    </row>
    <row r="198" spans="1:18">
      <c r="A198" s="328"/>
      <c r="B198" s="328"/>
      <c r="C198" s="441"/>
      <c r="D198" s="442"/>
      <c r="E198" s="442"/>
      <c r="F198" s="442"/>
      <c r="G198" s="443"/>
    </row>
    <row r="199" spans="1:18">
      <c r="A199" s="328"/>
      <c r="B199" s="328"/>
      <c r="C199" s="441"/>
      <c r="D199" s="442"/>
      <c r="E199" s="442"/>
      <c r="F199" s="442"/>
      <c r="G199" s="443"/>
    </row>
    <row r="200" spans="1:18">
      <c r="A200" s="328"/>
      <c r="B200" s="328"/>
      <c r="C200" s="441"/>
      <c r="D200" s="442"/>
      <c r="E200" s="442"/>
      <c r="F200" s="442"/>
      <c r="G200" s="443"/>
    </row>
    <row r="201" spans="1:18">
      <c r="A201" s="328"/>
      <c r="B201" s="328"/>
      <c r="C201" s="441"/>
      <c r="D201" s="442"/>
      <c r="E201" s="442"/>
      <c r="F201" s="442"/>
      <c r="G201" s="443"/>
    </row>
    <row r="202" spans="1:18">
      <c r="A202" s="328"/>
      <c r="B202" s="328"/>
      <c r="C202" s="444"/>
      <c r="D202" s="444"/>
      <c r="E202" s="444"/>
      <c r="F202" s="444"/>
      <c r="G202" s="444"/>
    </row>
  </sheetData>
  <sheetProtection algorithmName="SHA-512" hashValue="6MdhYQfiDTLh9CTAccmJdDIj0CrOO6rjs6uSiqyfITi5vL+04GCYAWeIhXd7FWhwLKbFYKbRKbmTeKYMgwv1ng==" saltValue="fk6rm00CAo/+fC5T3EBt3Q==" spinCount="100000" sheet="1" objects="1" scenarios="1"/>
  <mergeCells count="349">
    <mergeCell ref="C201:G201"/>
    <mergeCell ref="M195:O195"/>
    <mergeCell ref="C196:G196"/>
    <mergeCell ref="C197:G197"/>
    <mergeCell ref="C198:G198"/>
    <mergeCell ref="C199:G199"/>
    <mergeCell ref="C200:G200"/>
    <mergeCell ref="C193:E193"/>
    <mergeCell ref="H193:J193"/>
    <mergeCell ref="Q193:R194"/>
    <mergeCell ref="C194:E194"/>
    <mergeCell ref="H194:J194"/>
    <mergeCell ref="M194:O194"/>
    <mergeCell ref="A190:B190"/>
    <mergeCell ref="C191:E191"/>
    <mergeCell ref="H191:J191"/>
    <mergeCell ref="M191:O191"/>
    <mergeCell ref="C192:E192"/>
    <mergeCell ref="H192:J192"/>
    <mergeCell ref="M192:O192"/>
    <mergeCell ref="C187:E187"/>
    <mergeCell ref="H187:J187"/>
    <mergeCell ref="M187:O187"/>
    <mergeCell ref="H188:J188"/>
    <mergeCell ref="M188:O188"/>
    <mergeCell ref="C189:E189"/>
    <mergeCell ref="H189:J189"/>
    <mergeCell ref="M189:O189"/>
    <mergeCell ref="C181:G181"/>
    <mergeCell ref="A184:B184"/>
    <mergeCell ref="C185:E185"/>
    <mergeCell ref="H185:J185"/>
    <mergeCell ref="M185:O185"/>
    <mergeCell ref="C186:E186"/>
    <mergeCell ref="H186:J186"/>
    <mergeCell ref="M186:O186"/>
    <mergeCell ref="M175:O175"/>
    <mergeCell ref="C176:G176"/>
    <mergeCell ref="C177:G177"/>
    <mergeCell ref="C178:G178"/>
    <mergeCell ref="C179:G179"/>
    <mergeCell ref="C180:G180"/>
    <mergeCell ref="C173:E173"/>
    <mergeCell ref="H173:J173"/>
    <mergeCell ref="Q173:R174"/>
    <mergeCell ref="C174:E174"/>
    <mergeCell ref="H174:J174"/>
    <mergeCell ref="M174:O174"/>
    <mergeCell ref="A170:B170"/>
    <mergeCell ref="C171:E171"/>
    <mergeCell ref="H171:J171"/>
    <mergeCell ref="M171:O171"/>
    <mergeCell ref="C172:E172"/>
    <mergeCell ref="H172:J172"/>
    <mergeCell ref="M172:O172"/>
    <mergeCell ref="C167:E167"/>
    <mergeCell ref="H167:J167"/>
    <mergeCell ref="M167:O167"/>
    <mergeCell ref="H168:J168"/>
    <mergeCell ref="M168:O168"/>
    <mergeCell ref="C169:E169"/>
    <mergeCell ref="H169:J169"/>
    <mergeCell ref="M169:O169"/>
    <mergeCell ref="C161:G161"/>
    <mergeCell ref="A164:B164"/>
    <mergeCell ref="C165:E165"/>
    <mergeCell ref="H165:J165"/>
    <mergeCell ref="M165:O165"/>
    <mergeCell ref="C166:E166"/>
    <mergeCell ref="H166:J166"/>
    <mergeCell ref="M166:O166"/>
    <mergeCell ref="M155:O155"/>
    <mergeCell ref="C156:G156"/>
    <mergeCell ref="C157:G157"/>
    <mergeCell ref="C158:G158"/>
    <mergeCell ref="C159:G159"/>
    <mergeCell ref="C160:G160"/>
    <mergeCell ref="C153:E153"/>
    <mergeCell ref="H153:J153"/>
    <mergeCell ref="Q153:R154"/>
    <mergeCell ref="C154:E154"/>
    <mergeCell ref="H154:J154"/>
    <mergeCell ref="M154:O154"/>
    <mergeCell ref="A150:B150"/>
    <mergeCell ref="C151:E151"/>
    <mergeCell ref="H151:J151"/>
    <mergeCell ref="M151:O151"/>
    <mergeCell ref="C152:E152"/>
    <mergeCell ref="H152:J152"/>
    <mergeCell ref="M152:O152"/>
    <mergeCell ref="C147:E147"/>
    <mergeCell ref="H147:J147"/>
    <mergeCell ref="M147:O147"/>
    <mergeCell ref="H148:J148"/>
    <mergeCell ref="M148:O148"/>
    <mergeCell ref="C149:E149"/>
    <mergeCell ref="H149:J149"/>
    <mergeCell ref="M149:O149"/>
    <mergeCell ref="C141:G141"/>
    <mergeCell ref="A144:B144"/>
    <mergeCell ref="C145:E145"/>
    <mergeCell ref="H145:J145"/>
    <mergeCell ref="M145:O145"/>
    <mergeCell ref="C146:E146"/>
    <mergeCell ref="H146:J146"/>
    <mergeCell ref="M146:O146"/>
    <mergeCell ref="M135:O135"/>
    <mergeCell ref="C136:G136"/>
    <mergeCell ref="C137:G137"/>
    <mergeCell ref="C138:G138"/>
    <mergeCell ref="C139:G139"/>
    <mergeCell ref="C140:G140"/>
    <mergeCell ref="C133:E133"/>
    <mergeCell ref="H133:J133"/>
    <mergeCell ref="Q133:R134"/>
    <mergeCell ref="C134:E134"/>
    <mergeCell ref="H134:J134"/>
    <mergeCell ref="M134:O134"/>
    <mergeCell ref="A130:B130"/>
    <mergeCell ref="C131:E131"/>
    <mergeCell ref="H131:J131"/>
    <mergeCell ref="M131:O131"/>
    <mergeCell ref="C132:E132"/>
    <mergeCell ref="H132:J132"/>
    <mergeCell ref="M132:O132"/>
    <mergeCell ref="C127:E127"/>
    <mergeCell ref="H127:J127"/>
    <mergeCell ref="M127:O127"/>
    <mergeCell ref="H128:J128"/>
    <mergeCell ref="M128:O128"/>
    <mergeCell ref="C129:E129"/>
    <mergeCell ref="H129:J129"/>
    <mergeCell ref="M129:O129"/>
    <mergeCell ref="C121:G121"/>
    <mergeCell ref="A124:B124"/>
    <mergeCell ref="C125:E125"/>
    <mergeCell ref="H125:J125"/>
    <mergeCell ref="M125:O125"/>
    <mergeCell ref="C126:E126"/>
    <mergeCell ref="H126:J126"/>
    <mergeCell ref="M126:O126"/>
    <mergeCell ref="M115:O115"/>
    <mergeCell ref="C116:G116"/>
    <mergeCell ref="C117:G117"/>
    <mergeCell ref="C118:G118"/>
    <mergeCell ref="C119:G119"/>
    <mergeCell ref="C120:G120"/>
    <mergeCell ref="C113:E113"/>
    <mergeCell ref="H113:J113"/>
    <mergeCell ref="Q113:R114"/>
    <mergeCell ref="C114:E114"/>
    <mergeCell ref="H114:J114"/>
    <mergeCell ref="M114:O114"/>
    <mergeCell ref="A110:B110"/>
    <mergeCell ref="C111:E111"/>
    <mergeCell ref="H111:J111"/>
    <mergeCell ref="M111:O111"/>
    <mergeCell ref="C112:E112"/>
    <mergeCell ref="H112:J112"/>
    <mergeCell ref="M112:O112"/>
    <mergeCell ref="C107:E107"/>
    <mergeCell ref="H107:J107"/>
    <mergeCell ref="M107:O107"/>
    <mergeCell ref="H108:J108"/>
    <mergeCell ref="M108:O108"/>
    <mergeCell ref="C109:E109"/>
    <mergeCell ref="H109:J109"/>
    <mergeCell ref="M109:O109"/>
    <mergeCell ref="C101:G101"/>
    <mergeCell ref="A104:B104"/>
    <mergeCell ref="C105:E105"/>
    <mergeCell ref="H105:J105"/>
    <mergeCell ref="M105:O105"/>
    <mergeCell ref="C106:E106"/>
    <mergeCell ref="H106:J106"/>
    <mergeCell ref="M106:O106"/>
    <mergeCell ref="M95:O95"/>
    <mergeCell ref="C96:G96"/>
    <mergeCell ref="C97:G97"/>
    <mergeCell ref="C98:G98"/>
    <mergeCell ref="C99:G99"/>
    <mergeCell ref="C100:G100"/>
    <mergeCell ref="C93:E93"/>
    <mergeCell ref="H93:J93"/>
    <mergeCell ref="Q93:R94"/>
    <mergeCell ref="C94:E94"/>
    <mergeCell ref="H94:J94"/>
    <mergeCell ref="M94:O94"/>
    <mergeCell ref="A90:B90"/>
    <mergeCell ref="C91:E91"/>
    <mergeCell ref="H91:J91"/>
    <mergeCell ref="M91:O91"/>
    <mergeCell ref="C92:E92"/>
    <mergeCell ref="H92:J92"/>
    <mergeCell ref="M92:O92"/>
    <mergeCell ref="C87:E87"/>
    <mergeCell ref="H87:J87"/>
    <mergeCell ref="M87:O87"/>
    <mergeCell ref="H88:J88"/>
    <mergeCell ref="M88:O88"/>
    <mergeCell ref="C89:E89"/>
    <mergeCell ref="H89:J89"/>
    <mergeCell ref="M89:O89"/>
    <mergeCell ref="C81:G81"/>
    <mergeCell ref="A84:B84"/>
    <mergeCell ref="C85:E85"/>
    <mergeCell ref="H85:J85"/>
    <mergeCell ref="M85:O85"/>
    <mergeCell ref="C86:E86"/>
    <mergeCell ref="H86:J86"/>
    <mergeCell ref="M86:O86"/>
    <mergeCell ref="M75:O75"/>
    <mergeCell ref="C76:G76"/>
    <mergeCell ref="C77:G77"/>
    <mergeCell ref="C78:G78"/>
    <mergeCell ref="C79:G79"/>
    <mergeCell ref="C80:G80"/>
    <mergeCell ref="C73:E73"/>
    <mergeCell ref="H73:J73"/>
    <mergeCell ref="Q73:R74"/>
    <mergeCell ref="C74:E74"/>
    <mergeCell ref="H74:J74"/>
    <mergeCell ref="M74:O74"/>
    <mergeCell ref="A70:B70"/>
    <mergeCell ref="C71:E71"/>
    <mergeCell ref="H71:J71"/>
    <mergeCell ref="M71:O71"/>
    <mergeCell ref="C72:E72"/>
    <mergeCell ref="H72:J72"/>
    <mergeCell ref="M72:O72"/>
    <mergeCell ref="C67:E67"/>
    <mergeCell ref="H67:J67"/>
    <mergeCell ref="M67:O67"/>
    <mergeCell ref="H68:J68"/>
    <mergeCell ref="M68:O68"/>
    <mergeCell ref="C69:E69"/>
    <mergeCell ref="H69:J69"/>
    <mergeCell ref="M69:O69"/>
    <mergeCell ref="C61:G61"/>
    <mergeCell ref="A64:B64"/>
    <mergeCell ref="C65:E65"/>
    <mergeCell ref="H65:J65"/>
    <mergeCell ref="M65:O65"/>
    <mergeCell ref="C66:E66"/>
    <mergeCell ref="H66:J66"/>
    <mergeCell ref="M66:O66"/>
    <mergeCell ref="M55:O55"/>
    <mergeCell ref="C56:G56"/>
    <mergeCell ref="C57:G57"/>
    <mergeCell ref="C58:G58"/>
    <mergeCell ref="C59:G59"/>
    <mergeCell ref="C60:G60"/>
    <mergeCell ref="C53:E53"/>
    <mergeCell ref="H53:J53"/>
    <mergeCell ref="Q53:R54"/>
    <mergeCell ref="C54:E54"/>
    <mergeCell ref="H54:J54"/>
    <mergeCell ref="M54:O54"/>
    <mergeCell ref="A50:B50"/>
    <mergeCell ref="C51:E51"/>
    <mergeCell ref="H51:J51"/>
    <mergeCell ref="M51:O51"/>
    <mergeCell ref="C52:E52"/>
    <mergeCell ref="H52:J52"/>
    <mergeCell ref="M52:O52"/>
    <mergeCell ref="C47:E47"/>
    <mergeCell ref="H47:J47"/>
    <mergeCell ref="M47:O47"/>
    <mergeCell ref="H48:J48"/>
    <mergeCell ref="M48:O48"/>
    <mergeCell ref="C49:E49"/>
    <mergeCell ref="H49:J49"/>
    <mergeCell ref="M49:O49"/>
    <mergeCell ref="C41:G41"/>
    <mergeCell ref="A44:B44"/>
    <mergeCell ref="C45:E45"/>
    <mergeCell ref="H45:J45"/>
    <mergeCell ref="M45:O45"/>
    <mergeCell ref="C46:E46"/>
    <mergeCell ref="H46:J46"/>
    <mergeCell ref="M46:O46"/>
    <mergeCell ref="M35:O35"/>
    <mergeCell ref="C36:G36"/>
    <mergeCell ref="C37:G37"/>
    <mergeCell ref="C38:G38"/>
    <mergeCell ref="C39:G39"/>
    <mergeCell ref="C40:G40"/>
    <mergeCell ref="C33:E33"/>
    <mergeCell ref="H33:J33"/>
    <mergeCell ref="Q33:R34"/>
    <mergeCell ref="C34:E34"/>
    <mergeCell ref="H34:J34"/>
    <mergeCell ref="M34:O34"/>
    <mergeCell ref="A30:B30"/>
    <mergeCell ref="C31:E31"/>
    <mergeCell ref="H31:J31"/>
    <mergeCell ref="M31:O31"/>
    <mergeCell ref="C32:E32"/>
    <mergeCell ref="H32:J32"/>
    <mergeCell ref="M32:O32"/>
    <mergeCell ref="C27:E27"/>
    <mergeCell ref="H27:J27"/>
    <mergeCell ref="M27:O27"/>
    <mergeCell ref="H28:J28"/>
    <mergeCell ref="M28:O28"/>
    <mergeCell ref="C29:E29"/>
    <mergeCell ref="H29:J29"/>
    <mergeCell ref="M29:O29"/>
    <mergeCell ref="C25:E25"/>
    <mergeCell ref="H25:J25"/>
    <mergeCell ref="M25:O25"/>
    <mergeCell ref="C26:E26"/>
    <mergeCell ref="H26:J26"/>
    <mergeCell ref="M26:O26"/>
    <mergeCell ref="C17:G17"/>
    <mergeCell ref="C18:G18"/>
    <mergeCell ref="C19:G19"/>
    <mergeCell ref="C20:G20"/>
    <mergeCell ref="C21:G21"/>
    <mergeCell ref="A24:B24"/>
    <mergeCell ref="C13:E13"/>
    <mergeCell ref="H13:J13"/>
    <mergeCell ref="M13:O13"/>
    <mergeCell ref="C14:E14"/>
    <mergeCell ref="H14:J14"/>
    <mergeCell ref="I15:L16"/>
    <mergeCell ref="C16:G16"/>
    <mergeCell ref="A10:B10"/>
    <mergeCell ref="C11:E11"/>
    <mergeCell ref="H11:J11"/>
    <mergeCell ref="M11:O11"/>
    <mergeCell ref="C12:E12"/>
    <mergeCell ref="H12:J12"/>
    <mergeCell ref="M12:O12"/>
    <mergeCell ref="C7:E7"/>
    <mergeCell ref="H7:J7"/>
    <mergeCell ref="M7:O7"/>
    <mergeCell ref="M8:O8"/>
    <mergeCell ref="C9:E9"/>
    <mergeCell ref="H9:J9"/>
    <mergeCell ref="M9:O9"/>
    <mergeCell ref="A1:O2"/>
    <mergeCell ref="A4:B4"/>
    <mergeCell ref="C5:E5"/>
    <mergeCell ref="H5:J5"/>
    <mergeCell ref="M5:O5"/>
    <mergeCell ref="C6:E6"/>
    <mergeCell ref="H6:J6"/>
    <mergeCell ref="M6:O6"/>
  </mergeCells>
  <conditionalFormatting sqref="C25:E25">
    <cfRule type="cellIs" priority="37" stopIfTrue="1" operator="equal">
      <formula>""</formula>
    </cfRule>
    <cfRule type="expression" dxfId="86" priority="38">
      <formula>$C$5&lt;&gt;$C$25</formula>
    </cfRule>
  </conditionalFormatting>
  <conditionalFormatting sqref="C45:E45">
    <cfRule type="cellIs" priority="35" stopIfTrue="1" operator="equal">
      <formula>""</formula>
    </cfRule>
    <cfRule type="expression" dxfId="85" priority="36">
      <formula>$C$5&lt;&gt;$C$45</formula>
    </cfRule>
  </conditionalFormatting>
  <conditionalFormatting sqref="C65:E65">
    <cfRule type="cellIs" priority="33" stopIfTrue="1" operator="equal">
      <formula>""</formula>
    </cfRule>
    <cfRule type="expression" dxfId="84" priority="34">
      <formula>$C$65&lt;&gt;$C$5</formula>
    </cfRule>
  </conditionalFormatting>
  <conditionalFormatting sqref="C85:E85">
    <cfRule type="cellIs" priority="31" stopIfTrue="1" operator="equal">
      <formula>""</formula>
    </cfRule>
    <cfRule type="expression" dxfId="83" priority="32">
      <formula>$C$85&lt;&gt;C5</formula>
    </cfRule>
  </conditionalFormatting>
  <conditionalFormatting sqref="C105:E105">
    <cfRule type="cellIs" priority="29" stopIfTrue="1" operator="equal">
      <formula>""</formula>
    </cfRule>
    <cfRule type="expression" dxfId="82" priority="30">
      <formula>$C$105&lt;&gt;C5</formula>
    </cfRule>
  </conditionalFormatting>
  <conditionalFormatting sqref="C125:E125">
    <cfRule type="cellIs" priority="27" stopIfTrue="1" operator="equal">
      <formula>""</formula>
    </cfRule>
    <cfRule type="expression" dxfId="81" priority="28">
      <formula>$C$125&lt;&gt;C5</formula>
    </cfRule>
  </conditionalFormatting>
  <conditionalFormatting sqref="C145:E145">
    <cfRule type="cellIs" priority="25" stopIfTrue="1" operator="equal">
      <formula>""</formula>
    </cfRule>
    <cfRule type="expression" dxfId="80" priority="26">
      <formula>$C$145&lt;&gt;C5</formula>
    </cfRule>
  </conditionalFormatting>
  <conditionalFormatting sqref="C165:E165">
    <cfRule type="cellIs" priority="23" stopIfTrue="1" operator="equal">
      <formula>""</formula>
    </cfRule>
    <cfRule type="expression" dxfId="79" priority="24">
      <formula>$C$165&lt;&gt;C5</formula>
    </cfRule>
  </conditionalFormatting>
  <conditionalFormatting sqref="C185:E185">
    <cfRule type="cellIs" priority="21" stopIfTrue="1" operator="equal">
      <formula>""</formula>
    </cfRule>
    <cfRule type="expression" dxfId="78" priority="22">
      <formula>$C$185&lt;&gt;C5</formula>
    </cfRule>
  </conditionalFormatting>
  <conditionalFormatting sqref="H9:J9">
    <cfRule type="expression" dxfId="77" priority="20">
      <formula>AND($C$9&lt;&gt;"",$H$9="")</formula>
    </cfRule>
  </conditionalFormatting>
  <conditionalFormatting sqref="M9:O9">
    <cfRule type="expression" dxfId="76" priority="19">
      <formula>AND($C$9&lt;&gt;"",$M$9="")</formula>
    </cfRule>
  </conditionalFormatting>
  <conditionalFormatting sqref="H29:J29">
    <cfRule type="expression" dxfId="75" priority="18">
      <formula>AND($C$29&lt;&gt;"",$H$29="")</formula>
    </cfRule>
  </conditionalFormatting>
  <conditionalFormatting sqref="M29:O29">
    <cfRule type="expression" dxfId="74" priority="17">
      <formula>AND($C$29&lt;&gt;"",$M$29="")</formula>
    </cfRule>
  </conditionalFormatting>
  <conditionalFormatting sqref="H49:J49">
    <cfRule type="expression" dxfId="73" priority="16">
      <formula>AND($C$49&lt;&gt;"",$H$49="")</formula>
    </cfRule>
  </conditionalFormatting>
  <conditionalFormatting sqref="M49:O49">
    <cfRule type="expression" dxfId="72" priority="15">
      <formula>AND($C$49&lt;&gt;"",$M$49="")</formula>
    </cfRule>
  </conditionalFormatting>
  <conditionalFormatting sqref="H69:J69">
    <cfRule type="expression" dxfId="71" priority="14">
      <formula>AND($C$69&lt;&gt;"",$H$69="")</formula>
    </cfRule>
  </conditionalFormatting>
  <conditionalFormatting sqref="M69:O69">
    <cfRule type="expression" dxfId="70" priority="13">
      <formula>AND($C$69&lt;&gt;"",$M$69="")</formula>
    </cfRule>
  </conditionalFormatting>
  <conditionalFormatting sqref="H89:J89">
    <cfRule type="expression" dxfId="69" priority="12">
      <formula>AND($C$89&lt;&gt;"",$H$89="")</formula>
    </cfRule>
  </conditionalFormatting>
  <conditionalFormatting sqref="M89:O89">
    <cfRule type="expression" dxfId="68" priority="11">
      <formula>AND($C$89&lt;&gt;"",$M$89="")</formula>
    </cfRule>
  </conditionalFormatting>
  <conditionalFormatting sqref="H109:J109">
    <cfRule type="expression" dxfId="67" priority="10">
      <formula>AND($C$109&lt;&gt;"",$H$109="")</formula>
    </cfRule>
  </conditionalFormatting>
  <conditionalFormatting sqref="M109:O109">
    <cfRule type="expression" dxfId="66" priority="9">
      <formula>AND($C$109&lt;&gt;"",$M$109="")</formula>
    </cfRule>
  </conditionalFormatting>
  <conditionalFormatting sqref="H129:J129">
    <cfRule type="expression" dxfId="65" priority="8">
      <formula>AND($C$129&lt;&gt;"",$H$129="")</formula>
    </cfRule>
  </conditionalFormatting>
  <conditionalFormatting sqref="M129:O129">
    <cfRule type="expression" dxfId="64" priority="7">
      <formula>AND($C$129&lt;&gt;"",$M$129="")</formula>
    </cfRule>
  </conditionalFormatting>
  <conditionalFormatting sqref="H149:J149">
    <cfRule type="expression" dxfId="63" priority="6">
      <formula>AND($C$149&lt;&gt;"",$H$149="")</formula>
    </cfRule>
  </conditionalFormatting>
  <conditionalFormatting sqref="M149:O149">
    <cfRule type="expression" dxfId="62" priority="5">
      <formula>AND($C$149&lt;&gt;"",$M$149="")</formula>
    </cfRule>
  </conditionalFormatting>
  <conditionalFormatting sqref="H169:J169">
    <cfRule type="expression" dxfId="61" priority="4">
      <formula>AND($C$169&lt;&gt;"",$H$169="")</formula>
    </cfRule>
  </conditionalFormatting>
  <conditionalFormatting sqref="M169:O169">
    <cfRule type="expression" dxfId="60" priority="3">
      <formula>AND($C$169&lt;&gt;"",$M$169="")</formula>
    </cfRule>
  </conditionalFormatting>
  <conditionalFormatting sqref="H189:J189">
    <cfRule type="expression" dxfId="59" priority="2">
      <formula>AND($C$189&lt;&gt;"",$H$189="")</formula>
    </cfRule>
  </conditionalFormatting>
  <conditionalFormatting sqref="M189:O189">
    <cfRule type="expression" dxfId="58" priority="1">
      <formula>AND($C$189&lt;&gt;"",$M$189="")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F1CB-C975-445D-A79A-EE76F337047A}">
  <sheetPr>
    <tabColor theme="5" tint="0.59999389629810485"/>
  </sheetPr>
  <dimension ref="A1:R202"/>
  <sheetViews>
    <sheetView workbookViewId="0">
      <selection activeCell="P20" sqref="P20"/>
    </sheetView>
  </sheetViews>
  <sheetFormatPr defaultColWidth="8.6328125" defaultRowHeight="13.8"/>
  <cols>
    <col min="1" max="1" width="8.6328125" style="421"/>
    <col min="2" max="2" width="8.1796875" style="421" bestFit="1" customWidth="1"/>
    <col min="3" max="16384" width="8.6328125" style="421"/>
  </cols>
  <sheetData>
    <row r="1" spans="1:16" ht="14.4" customHeight="1">
      <c r="A1" s="454" t="s">
        <v>1921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6"/>
      <c r="P1" s="420"/>
    </row>
    <row r="2" spans="1:16" ht="14.4" customHeight="1" thickBot="1">
      <c r="A2" s="457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9"/>
      <c r="P2" s="420"/>
    </row>
    <row r="3" spans="1:16" ht="14.4">
      <c r="A3" s="425" t="s">
        <v>1922</v>
      </c>
    </row>
    <row r="4" spans="1:16" ht="14.4">
      <c r="A4" s="426" t="s">
        <v>1923</v>
      </c>
      <c r="B4" s="426"/>
      <c r="C4" s="427" t="s">
        <v>1924</v>
      </c>
    </row>
    <row r="5" spans="1:16" ht="14.4">
      <c r="A5" s="328"/>
      <c r="B5" s="428" t="s">
        <v>1925</v>
      </c>
      <c r="C5" s="429"/>
      <c r="D5" s="429"/>
      <c r="E5" s="429"/>
      <c r="F5" s="328"/>
      <c r="G5" s="428" t="s">
        <v>1926</v>
      </c>
      <c r="H5" s="429"/>
      <c r="I5" s="429"/>
      <c r="J5" s="429"/>
      <c r="K5" s="328"/>
      <c r="L5" s="428" t="s">
        <v>1927</v>
      </c>
      <c r="M5" s="430"/>
      <c r="N5" s="430"/>
      <c r="O5" s="430"/>
    </row>
    <row r="6" spans="1:16" ht="14.4">
      <c r="A6" s="328"/>
      <c r="B6" s="428" t="s">
        <v>1928</v>
      </c>
      <c r="C6" s="431"/>
      <c r="D6" s="431"/>
      <c r="E6" s="431"/>
      <c r="F6" s="328"/>
      <c r="G6" s="428" t="s">
        <v>1929</v>
      </c>
      <c r="H6" s="431"/>
      <c r="I6" s="431"/>
      <c r="J6" s="431"/>
      <c r="K6" s="328"/>
      <c r="L6" s="428" t="s">
        <v>1930</v>
      </c>
      <c r="M6" s="432"/>
      <c r="N6" s="431"/>
      <c r="O6" s="431"/>
    </row>
    <row r="7" spans="1:16" ht="14.4">
      <c r="A7" s="328"/>
      <c r="B7" s="428" t="s">
        <v>1931</v>
      </c>
      <c r="C7" s="431"/>
      <c r="D7" s="431"/>
      <c r="E7" s="431"/>
      <c r="F7" s="328"/>
      <c r="G7" s="428" t="s">
        <v>1932</v>
      </c>
      <c r="H7" s="431"/>
      <c r="I7" s="431"/>
      <c r="J7" s="431"/>
      <c r="K7" s="328"/>
      <c r="L7" s="428" t="str">
        <f>IF(L8&lt;&gt;"","", "Expiration Date:")</f>
        <v>Expiration Date:</v>
      </c>
      <c r="M7" s="432"/>
      <c r="N7" s="431"/>
      <c r="O7" s="431"/>
    </row>
    <row r="8" spans="1:16" ht="14.4">
      <c r="A8" s="328"/>
      <c r="B8" s="328"/>
      <c r="F8" s="328"/>
      <c r="G8" s="328"/>
      <c r="K8" s="328"/>
      <c r="L8" s="428" t="str">
        <f>IF(M6="","", IF(M7&lt;&gt;"","", "Expiration Date:"))</f>
        <v/>
      </c>
      <c r="M8" s="433" t="str">
        <f>IF(AND(M6&lt;&gt;"", M7=""), (M6+90),"")</f>
        <v/>
      </c>
      <c r="N8" s="433"/>
      <c r="O8" s="433"/>
    </row>
    <row r="9" spans="1:16" ht="14.4">
      <c r="A9" s="328"/>
      <c r="B9" s="428" t="s">
        <v>1933</v>
      </c>
      <c r="C9" s="430"/>
      <c r="D9" s="430"/>
      <c r="E9" s="430"/>
      <c r="F9" s="328"/>
      <c r="G9" s="428" t="s">
        <v>1934</v>
      </c>
      <c r="H9" s="430"/>
      <c r="I9" s="430"/>
      <c r="J9" s="430"/>
      <c r="K9" s="328"/>
      <c r="L9" s="434" t="s">
        <v>1935</v>
      </c>
      <c r="M9" s="435"/>
      <c r="N9" s="435"/>
      <c r="O9" s="435"/>
    </row>
    <row r="10" spans="1:16" ht="14.4">
      <c r="A10" s="436" t="s">
        <v>1936</v>
      </c>
      <c r="B10" s="436"/>
      <c r="F10" s="328"/>
      <c r="G10" s="328"/>
      <c r="K10" s="328"/>
      <c r="L10" s="328"/>
    </row>
    <row r="11" spans="1:16" ht="14.4">
      <c r="A11" s="328"/>
      <c r="B11" s="428" t="s">
        <v>1937</v>
      </c>
      <c r="C11" s="430"/>
      <c r="D11" s="430"/>
      <c r="E11" s="430"/>
      <c r="F11" s="328"/>
      <c r="G11" s="428" t="s">
        <v>1938</v>
      </c>
      <c r="H11" s="430"/>
      <c r="I11" s="430"/>
      <c r="J11" s="430"/>
      <c r="K11" s="328"/>
      <c r="L11" s="428" t="s">
        <v>1939</v>
      </c>
      <c r="M11" s="430"/>
      <c r="N11" s="430"/>
      <c r="O11" s="430"/>
    </row>
    <row r="12" spans="1:16" ht="14.4">
      <c r="A12" s="328"/>
      <c r="B12" s="428" t="s">
        <v>1940</v>
      </c>
      <c r="C12" s="437"/>
      <c r="D12" s="437"/>
      <c r="E12" s="437"/>
      <c r="F12" s="328"/>
      <c r="G12" s="428" t="s">
        <v>1941</v>
      </c>
      <c r="H12" s="437"/>
      <c r="I12" s="437"/>
      <c r="J12" s="437"/>
      <c r="K12" s="328"/>
      <c r="L12" s="428" t="s">
        <v>1942</v>
      </c>
      <c r="M12" s="437"/>
      <c r="N12" s="437"/>
      <c r="O12" s="437"/>
    </row>
    <row r="13" spans="1:16" ht="14.4">
      <c r="A13" s="328"/>
      <c r="B13" s="428" t="s">
        <v>1943</v>
      </c>
      <c r="C13" s="437"/>
      <c r="D13" s="437"/>
      <c r="E13" s="437"/>
      <c r="F13" s="328"/>
      <c r="G13" s="428" t="s">
        <v>1944</v>
      </c>
      <c r="H13" s="437"/>
      <c r="I13" s="437"/>
      <c r="J13" s="437"/>
      <c r="L13" s="438"/>
      <c r="M13" s="449"/>
      <c r="N13" s="449"/>
      <c r="O13" s="449"/>
    </row>
    <row r="14" spans="1:16" ht="14.4">
      <c r="A14" s="328"/>
      <c r="B14" s="428" t="s">
        <v>1946</v>
      </c>
      <c r="C14" s="437"/>
      <c r="D14" s="437"/>
      <c r="E14" s="437"/>
      <c r="F14" s="328"/>
      <c r="G14" s="428" t="s">
        <v>1947</v>
      </c>
      <c r="H14" s="439"/>
      <c r="I14" s="439"/>
      <c r="J14" s="439"/>
    </row>
    <row r="15" spans="1:16">
      <c r="A15" s="328"/>
      <c r="B15" s="328"/>
      <c r="I15" s="440" t="s">
        <v>1948</v>
      </c>
      <c r="J15" s="440"/>
      <c r="K15" s="440"/>
      <c r="L15" s="440"/>
    </row>
    <row r="16" spans="1:16" ht="14.4">
      <c r="A16" s="328"/>
      <c r="B16" s="428" t="s">
        <v>1949</v>
      </c>
      <c r="C16" s="441"/>
      <c r="D16" s="442"/>
      <c r="E16" s="442"/>
      <c r="F16" s="442"/>
      <c r="G16" s="443"/>
      <c r="I16" s="440"/>
      <c r="J16" s="440"/>
      <c r="K16" s="440"/>
      <c r="L16" s="440"/>
    </row>
    <row r="17" spans="1:15">
      <c r="A17" s="328"/>
      <c r="B17" s="328"/>
      <c r="C17" s="441"/>
      <c r="D17" s="442"/>
      <c r="E17" s="442"/>
      <c r="F17" s="442"/>
      <c r="G17" s="443"/>
    </row>
    <row r="18" spans="1:15">
      <c r="A18" s="328"/>
      <c r="B18" s="328"/>
      <c r="C18" s="441"/>
      <c r="D18" s="442"/>
      <c r="E18" s="442"/>
      <c r="F18" s="442"/>
      <c r="G18" s="443"/>
    </row>
    <row r="19" spans="1:15">
      <c r="A19" s="328"/>
      <c r="B19" s="328"/>
      <c r="C19" s="441"/>
      <c r="D19" s="442"/>
      <c r="E19" s="442"/>
      <c r="F19" s="442"/>
      <c r="G19" s="443"/>
    </row>
    <row r="20" spans="1:15">
      <c r="A20" s="328"/>
      <c r="B20" s="328"/>
      <c r="C20" s="441"/>
      <c r="D20" s="442"/>
      <c r="E20" s="442"/>
      <c r="F20" s="442"/>
      <c r="G20" s="443"/>
    </row>
    <row r="21" spans="1:15">
      <c r="A21" s="328"/>
      <c r="B21" s="328"/>
      <c r="C21" s="441"/>
      <c r="D21" s="442"/>
      <c r="E21" s="442"/>
      <c r="F21" s="442"/>
      <c r="G21" s="443"/>
    </row>
    <row r="22" spans="1:15">
      <c r="A22" s="328"/>
      <c r="B22" s="328"/>
      <c r="C22" s="444"/>
      <c r="D22" s="444"/>
      <c r="E22" s="444"/>
      <c r="F22" s="444"/>
      <c r="G22" s="444"/>
    </row>
    <row r="23" spans="1:15">
      <c r="A23" s="328"/>
      <c r="B23" s="328"/>
    </row>
    <row r="24" spans="1:15" ht="14.4">
      <c r="A24" s="445" t="s">
        <v>1950</v>
      </c>
      <c r="B24" s="445"/>
      <c r="C24" s="446" t="str">
        <f>IF(C25="","", IF($C$5&lt;&gt;C25, "Oops, Something Went Wrong. Please Verify You Imported the Correct Validation",""))</f>
        <v/>
      </c>
    </row>
    <row r="25" spans="1:15" ht="14.4">
      <c r="A25" s="328"/>
      <c r="B25" s="428" t="s">
        <v>1925</v>
      </c>
      <c r="C25" s="429"/>
      <c r="D25" s="429"/>
      <c r="E25" s="429"/>
      <c r="F25" s="328"/>
      <c r="G25" s="428" t="s">
        <v>1926</v>
      </c>
      <c r="H25" s="430"/>
      <c r="I25" s="430"/>
      <c r="J25" s="430"/>
      <c r="K25" s="328"/>
      <c r="L25" s="428" t="s">
        <v>1927</v>
      </c>
      <c r="M25" s="430"/>
      <c r="N25" s="430"/>
      <c r="O25" s="430"/>
    </row>
    <row r="26" spans="1:15" ht="14.4">
      <c r="A26" s="328"/>
      <c r="B26" s="428" t="s">
        <v>1928</v>
      </c>
      <c r="C26" s="447" t="str">
        <f>IF(AND($C$6&lt;&gt;"",H29&lt;&gt;""), $C$6,"")</f>
        <v/>
      </c>
      <c r="D26" s="447"/>
      <c r="E26" s="447"/>
      <c r="F26" s="328"/>
      <c r="G26" s="428" t="s">
        <v>1929</v>
      </c>
      <c r="H26" s="447" t="str">
        <f>IF(AND($H$6&lt;&gt;"",H29&lt;&gt;""),$H$6,"")</f>
        <v/>
      </c>
      <c r="I26" s="447"/>
      <c r="J26" s="447"/>
      <c r="K26" s="328"/>
      <c r="L26" s="428" t="s">
        <v>1951</v>
      </c>
      <c r="M26" s="432"/>
      <c r="N26" s="431"/>
      <c r="O26" s="431"/>
    </row>
    <row r="27" spans="1:15" ht="14.4">
      <c r="A27" s="328"/>
      <c r="B27" s="428" t="s">
        <v>1952</v>
      </c>
      <c r="C27" s="437"/>
      <c r="D27" s="437"/>
      <c r="E27" s="437"/>
      <c r="F27" s="328"/>
      <c r="G27" s="428" t="s">
        <v>1932</v>
      </c>
      <c r="H27" s="437"/>
      <c r="I27" s="437"/>
      <c r="J27" s="437"/>
      <c r="K27" s="328"/>
      <c r="L27" s="428" t="str">
        <f>IF(L28&lt;&gt;"","", "Expiration Date:")</f>
        <v>Expiration Date:</v>
      </c>
      <c r="M27" s="432"/>
      <c r="N27" s="431"/>
      <c r="O27" s="431"/>
    </row>
    <row r="28" spans="1:15" ht="14.4">
      <c r="A28" s="328"/>
      <c r="B28" s="328"/>
      <c r="F28" s="328"/>
      <c r="G28" s="428" t="s">
        <v>1931</v>
      </c>
      <c r="H28" s="437"/>
      <c r="I28" s="437"/>
      <c r="J28" s="437"/>
      <c r="K28" s="328"/>
      <c r="L28" s="428" t="str">
        <f>IF(M26="","", IF(M27&lt;&gt;"","", "Expiration Date:"))</f>
        <v/>
      </c>
      <c r="M28" s="433" t="str">
        <f>IF(AND(M26&lt;&gt;"", M27=""), (M26+90),"")</f>
        <v/>
      </c>
      <c r="N28" s="433"/>
      <c r="O28" s="433"/>
    </row>
    <row r="29" spans="1:15" ht="14.4">
      <c r="A29" s="328"/>
      <c r="B29" s="428" t="s">
        <v>1933</v>
      </c>
      <c r="C29" s="429"/>
      <c r="D29" s="429"/>
      <c r="E29" s="429"/>
      <c r="F29" s="328"/>
      <c r="G29" s="428" t="s">
        <v>1934</v>
      </c>
      <c r="H29" s="430"/>
      <c r="I29" s="430"/>
      <c r="J29" s="430"/>
      <c r="K29" s="328"/>
      <c r="L29" s="434" t="s">
        <v>1935</v>
      </c>
      <c r="M29" s="448" t="str">
        <f>IF(AND(M9&lt;&gt;"", H29&lt;&gt;""),M9,"")</f>
        <v/>
      </c>
      <c r="N29" s="448"/>
      <c r="O29" s="448"/>
    </row>
    <row r="30" spans="1:15" ht="14.4">
      <c r="A30" s="436" t="s">
        <v>1953</v>
      </c>
      <c r="B30" s="436"/>
      <c r="C30" s="446" t="str">
        <f>IF(C29="","", IF($C$9&lt;&gt;C29, "Oops, Something Went Wrong. Please Verify You Imported the Correct Validation",""))</f>
        <v/>
      </c>
      <c r="F30" s="328"/>
      <c r="G30" s="328"/>
    </row>
    <row r="31" spans="1:15" ht="14.4">
      <c r="A31" s="328"/>
      <c r="B31" s="428" t="s">
        <v>1937</v>
      </c>
      <c r="C31" s="430"/>
      <c r="D31" s="430"/>
      <c r="E31" s="430"/>
      <c r="F31" s="328"/>
      <c r="G31" s="428" t="s">
        <v>1938</v>
      </c>
      <c r="H31" s="430"/>
      <c r="I31" s="430"/>
      <c r="J31" s="430"/>
      <c r="K31" s="328"/>
      <c r="L31" s="428" t="s">
        <v>1939</v>
      </c>
      <c r="M31" s="430"/>
      <c r="N31" s="430"/>
      <c r="O31" s="430"/>
    </row>
    <row r="32" spans="1:15" ht="14.4">
      <c r="A32" s="328"/>
      <c r="B32" s="428" t="s">
        <v>1940</v>
      </c>
      <c r="C32" s="437"/>
      <c r="D32" s="437"/>
      <c r="E32" s="437"/>
      <c r="F32" s="328"/>
      <c r="G32" s="428" t="s">
        <v>1941</v>
      </c>
      <c r="H32" s="437"/>
      <c r="I32" s="437"/>
      <c r="J32" s="437"/>
      <c r="K32" s="328"/>
      <c r="L32" s="428" t="s">
        <v>1942</v>
      </c>
      <c r="M32" s="437"/>
      <c r="N32" s="437"/>
      <c r="O32" s="437"/>
    </row>
    <row r="33" spans="1:18" ht="14.4">
      <c r="A33" s="328"/>
      <c r="B33" s="428" t="s">
        <v>1943</v>
      </c>
      <c r="C33" s="437"/>
      <c r="D33" s="437"/>
      <c r="E33" s="437"/>
      <c r="F33" s="328"/>
      <c r="G33" s="428" t="s">
        <v>1944</v>
      </c>
      <c r="H33" s="437"/>
      <c r="I33" s="437"/>
      <c r="J33" s="437"/>
      <c r="K33" s="328"/>
      <c r="L33" s="428"/>
      <c r="M33" s="449"/>
      <c r="N33" s="449"/>
      <c r="O33" s="449"/>
      <c r="Q33" s="450"/>
      <c r="R33" s="451"/>
    </row>
    <row r="34" spans="1:18" ht="14.4">
      <c r="A34" s="328"/>
      <c r="B34" s="428" t="s">
        <v>1946</v>
      </c>
      <c r="C34" s="437"/>
      <c r="D34" s="437"/>
      <c r="E34" s="437"/>
      <c r="F34" s="328"/>
      <c r="G34" s="428" t="s">
        <v>1947</v>
      </c>
      <c r="H34" s="439"/>
      <c r="I34" s="439"/>
      <c r="J34" s="439"/>
      <c r="K34" s="328"/>
      <c r="L34" s="428" t="s">
        <v>1954</v>
      </c>
      <c r="M34" s="439"/>
      <c r="N34" s="439"/>
      <c r="O34" s="439"/>
      <c r="Q34" s="452"/>
      <c r="R34" s="453"/>
    </row>
    <row r="35" spans="1:18">
      <c r="A35" s="328"/>
      <c r="B35" s="328"/>
    </row>
    <row r="36" spans="1:18" ht="14.4">
      <c r="A36" s="328"/>
      <c r="B36" s="428" t="s">
        <v>1949</v>
      </c>
      <c r="C36" s="441"/>
      <c r="D36" s="442"/>
      <c r="E36" s="442"/>
      <c r="F36" s="442"/>
      <c r="G36" s="443"/>
    </row>
    <row r="37" spans="1:18">
      <c r="A37" s="328"/>
      <c r="B37" s="328"/>
      <c r="C37" s="441"/>
      <c r="D37" s="442"/>
      <c r="E37" s="442"/>
      <c r="F37" s="442"/>
      <c r="G37" s="443"/>
    </row>
    <row r="38" spans="1:18">
      <c r="A38" s="328"/>
      <c r="B38" s="328"/>
      <c r="C38" s="441"/>
      <c r="D38" s="442"/>
      <c r="E38" s="442"/>
      <c r="F38" s="442"/>
      <c r="G38" s="443"/>
    </row>
    <row r="39" spans="1:18">
      <c r="A39" s="328"/>
      <c r="B39" s="328"/>
      <c r="C39" s="441"/>
      <c r="D39" s="442"/>
      <c r="E39" s="442"/>
      <c r="F39" s="442"/>
      <c r="G39" s="443"/>
    </row>
    <row r="40" spans="1:18">
      <c r="A40" s="328"/>
      <c r="B40" s="328"/>
      <c r="C40" s="441"/>
      <c r="D40" s="442"/>
      <c r="E40" s="442"/>
      <c r="F40" s="442"/>
      <c r="G40" s="443"/>
    </row>
    <row r="41" spans="1:18">
      <c r="A41" s="328"/>
      <c r="B41" s="328"/>
      <c r="C41" s="441"/>
      <c r="D41" s="442"/>
      <c r="E41" s="442"/>
      <c r="F41" s="442"/>
      <c r="G41" s="443"/>
    </row>
    <row r="42" spans="1:18">
      <c r="A42" s="328"/>
      <c r="B42" s="328"/>
      <c r="C42" s="444"/>
      <c r="D42" s="444"/>
      <c r="E42" s="444"/>
      <c r="F42" s="444"/>
      <c r="G42" s="444"/>
    </row>
    <row r="43" spans="1:18">
      <c r="A43" s="328"/>
      <c r="B43" s="328"/>
    </row>
    <row r="44" spans="1:18" ht="14.4">
      <c r="A44" s="445" t="s">
        <v>1955</v>
      </c>
      <c r="B44" s="445"/>
      <c r="C44" s="446" t="str">
        <f>IF(C45="","", IF($C$5&lt;&gt;C45, "Oops, Something Went Wrong. Please Verify You Imported the Correct Validation",""))</f>
        <v/>
      </c>
    </row>
    <row r="45" spans="1:18" ht="14.4">
      <c r="A45" s="328"/>
      <c r="B45" s="428" t="s">
        <v>1925</v>
      </c>
      <c r="C45" s="429"/>
      <c r="D45" s="429"/>
      <c r="E45" s="429"/>
      <c r="F45" s="328"/>
      <c r="G45" s="428" t="s">
        <v>1926</v>
      </c>
      <c r="H45" s="430"/>
      <c r="I45" s="430"/>
      <c r="J45" s="430"/>
      <c r="K45" s="328"/>
      <c r="L45" s="428" t="s">
        <v>1927</v>
      </c>
      <c r="M45" s="430"/>
      <c r="N45" s="430"/>
      <c r="O45" s="430"/>
    </row>
    <row r="46" spans="1:18" ht="14.4">
      <c r="A46" s="328"/>
      <c r="B46" s="428" t="s">
        <v>1928</v>
      </c>
      <c r="C46" s="447" t="str">
        <f>IF(AND($C$6&lt;&gt;"",H49&lt;&gt;""), $C$6,"")</f>
        <v/>
      </c>
      <c r="D46" s="447"/>
      <c r="E46" s="447"/>
      <c r="F46" s="328"/>
      <c r="G46" s="428" t="s">
        <v>1929</v>
      </c>
      <c r="H46" s="447" t="str">
        <f>IF(AND($H$6&lt;&gt;"",H49&lt;&gt;""),$H$6,"")</f>
        <v/>
      </c>
      <c r="I46" s="447"/>
      <c r="J46" s="447"/>
      <c r="K46" s="328"/>
      <c r="L46" s="428" t="s">
        <v>1951</v>
      </c>
      <c r="M46" s="432"/>
      <c r="N46" s="431"/>
      <c r="O46" s="431"/>
    </row>
    <row r="47" spans="1:18" ht="14.4">
      <c r="A47" s="328"/>
      <c r="B47" s="428" t="s">
        <v>1952</v>
      </c>
      <c r="C47" s="437"/>
      <c r="D47" s="437"/>
      <c r="E47" s="437"/>
      <c r="F47" s="328"/>
      <c r="G47" s="428" t="s">
        <v>1932</v>
      </c>
      <c r="H47" s="437"/>
      <c r="I47" s="437"/>
      <c r="J47" s="437"/>
      <c r="K47" s="328"/>
      <c r="L47" s="428" t="str">
        <f>IF(L48&lt;&gt;"","", "Expiration Date:")</f>
        <v>Expiration Date:</v>
      </c>
      <c r="M47" s="432"/>
      <c r="N47" s="431"/>
      <c r="O47" s="431"/>
    </row>
    <row r="48" spans="1:18" ht="14.4">
      <c r="A48" s="328"/>
      <c r="B48" s="328"/>
      <c r="F48" s="328"/>
      <c r="G48" s="428" t="s">
        <v>1931</v>
      </c>
      <c r="H48" s="437"/>
      <c r="I48" s="437"/>
      <c r="J48" s="437"/>
      <c r="K48" s="328"/>
      <c r="L48" s="428" t="str">
        <f>IF(M46="","", IF(M47&lt;&gt;"","", "Expiration Date:"))</f>
        <v/>
      </c>
      <c r="M48" s="433" t="str">
        <f>IF(AND(M46&lt;&gt;"", M47=""), (M46+90),"")</f>
        <v/>
      </c>
      <c r="N48" s="433"/>
      <c r="O48" s="433"/>
    </row>
    <row r="49" spans="1:18" ht="14.4">
      <c r="A49" s="328"/>
      <c r="B49" s="428" t="s">
        <v>1933</v>
      </c>
      <c r="C49" s="429"/>
      <c r="D49" s="429"/>
      <c r="E49" s="429"/>
      <c r="F49" s="328"/>
      <c r="G49" s="428" t="s">
        <v>1934</v>
      </c>
      <c r="H49" s="430"/>
      <c r="I49" s="430"/>
      <c r="J49" s="430"/>
      <c r="K49" s="328"/>
      <c r="L49" s="434" t="s">
        <v>1935</v>
      </c>
      <c r="M49" s="448" t="str">
        <f>IF(AND(M9&lt;&gt;"", H49&lt;&gt;""),M9,"")</f>
        <v/>
      </c>
      <c r="N49" s="448"/>
      <c r="O49" s="448"/>
    </row>
    <row r="50" spans="1:18" ht="14.4">
      <c r="A50" s="436" t="s">
        <v>1953</v>
      </c>
      <c r="B50" s="436"/>
      <c r="C50" s="446" t="str">
        <f>IF(C49="","", IF($C$9&lt;&gt;C49, "Oops, Something Went Wrong. Please Verify You Imported the Correct Validation",""))</f>
        <v/>
      </c>
      <c r="F50" s="328"/>
      <c r="G50" s="328"/>
      <c r="K50" s="328"/>
      <c r="L50" s="328"/>
    </row>
    <row r="51" spans="1:18" ht="14.4">
      <c r="A51" s="328"/>
      <c r="B51" s="428" t="s">
        <v>1937</v>
      </c>
      <c r="C51" s="430"/>
      <c r="D51" s="430"/>
      <c r="E51" s="430"/>
      <c r="F51" s="328"/>
      <c r="G51" s="428" t="s">
        <v>1938</v>
      </c>
      <c r="H51" s="430"/>
      <c r="I51" s="430"/>
      <c r="J51" s="430"/>
      <c r="K51" s="328"/>
      <c r="L51" s="428" t="s">
        <v>1939</v>
      </c>
      <c r="M51" s="430"/>
      <c r="N51" s="430"/>
      <c r="O51" s="430"/>
    </row>
    <row r="52" spans="1:18" ht="14.4">
      <c r="A52" s="328"/>
      <c r="B52" s="428" t="s">
        <v>1940</v>
      </c>
      <c r="C52" s="437"/>
      <c r="D52" s="437"/>
      <c r="E52" s="437"/>
      <c r="F52" s="328"/>
      <c r="G52" s="428" t="s">
        <v>1941</v>
      </c>
      <c r="H52" s="437"/>
      <c r="I52" s="437"/>
      <c r="J52" s="437"/>
      <c r="K52" s="328"/>
      <c r="L52" s="428" t="s">
        <v>1942</v>
      </c>
      <c r="M52" s="437"/>
      <c r="N52" s="437"/>
      <c r="O52" s="437"/>
    </row>
    <row r="53" spans="1:18" ht="14.4">
      <c r="A53" s="328"/>
      <c r="B53" s="428" t="s">
        <v>1943</v>
      </c>
      <c r="C53" s="437"/>
      <c r="D53" s="437"/>
      <c r="E53" s="437"/>
      <c r="F53" s="328"/>
      <c r="G53" s="428" t="s">
        <v>1944</v>
      </c>
      <c r="H53" s="437"/>
      <c r="I53" s="437"/>
      <c r="J53" s="437"/>
      <c r="K53" s="328"/>
      <c r="L53" s="428"/>
      <c r="M53" s="449"/>
      <c r="N53" s="449"/>
      <c r="O53" s="449"/>
      <c r="Q53" s="450"/>
      <c r="R53" s="451"/>
    </row>
    <row r="54" spans="1:18" ht="14.4">
      <c r="A54" s="328"/>
      <c r="B54" s="428" t="s">
        <v>1946</v>
      </c>
      <c r="C54" s="437"/>
      <c r="D54" s="437"/>
      <c r="E54" s="437"/>
      <c r="F54" s="328"/>
      <c r="G54" s="428" t="s">
        <v>1947</v>
      </c>
      <c r="H54" s="439"/>
      <c r="I54" s="439"/>
      <c r="J54" s="439"/>
      <c r="K54" s="328"/>
      <c r="L54" s="428" t="s">
        <v>1954</v>
      </c>
      <c r="M54" s="439"/>
      <c r="N54" s="439"/>
      <c r="O54" s="439"/>
      <c r="Q54" s="452"/>
      <c r="R54" s="453"/>
    </row>
    <row r="55" spans="1:18">
      <c r="A55" s="328"/>
      <c r="B55" s="328"/>
    </row>
    <row r="56" spans="1:18" ht="14.4">
      <c r="A56" s="328"/>
      <c r="B56" s="428" t="s">
        <v>1949</v>
      </c>
      <c r="C56" s="441"/>
      <c r="D56" s="442"/>
      <c r="E56" s="442"/>
      <c r="F56" s="442"/>
      <c r="G56" s="443"/>
    </row>
    <row r="57" spans="1:18">
      <c r="A57" s="328"/>
      <c r="B57" s="328"/>
      <c r="C57" s="441"/>
      <c r="D57" s="442"/>
      <c r="E57" s="442"/>
      <c r="F57" s="442"/>
      <c r="G57" s="443"/>
    </row>
    <row r="58" spans="1:18">
      <c r="A58" s="328"/>
      <c r="B58" s="328"/>
      <c r="C58" s="441"/>
      <c r="D58" s="442"/>
      <c r="E58" s="442"/>
      <c r="F58" s="442"/>
      <c r="G58" s="443"/>
    </row>
    <row r="59" spans="1:18">
      <c r="A59" s="328"/>
      <c r="B59" s="328"/>
      <c r="C59" s="441"/>
      <c r="D59" s="442"/>
      <c r="E59" s="442"/>
      <c r="F59" s="442"/>
      <c r="G59" s="443"/>
    </row>
    <row r="60" spans="1:18">
      <c r="A60" s="328"/>
      <c r="B60" s="328"/>
      <c r="C60" s="441"/>
      <c r="D60" s="442"/>
      <c r="E60" s="442"/>
      <c r="F60" s="442"/>
      <c r="G60" s="443"/>
    </row>
    <row r="61" spans="1:18">
      <c r="A61" s="328"/>
      <c r="B61" s="328"/>
      <c r="C61" s="441"/>
      <c r="D61" s="442"/>
      <c r="E61" s="442"/>
      <c r="F61" s="442"/>
      <c r="G61" s="443"/>
    </row>
    <row r="62" spans="1:18">
      <c r="A62" s="328"/>
      <c r="B62" s="328"/>
      <c r="C62" s="444"/>
      <c r="D62" s="444"/>
      <c r="E62" s="444"/>
      <c r="F62" s="444"/>
      <c r="G62" s="444"/>
    </row>
    <row r="63" spans="1:18">
      <c r="A63" s="328"/>
      <c r="B63" s="328"/>
    </row>
    <row r="64" spans="1:18" ht="14.4">
      <c r="A64" s="445" t="s">
        <v>1956</v>
      </c>
      <c r="B64" s="445"/>
      <c r="C64" s="446" t="str">
        <f>IF(C65="","", IF($C$5&lt;&gt;C65, "Oops, Something Went Wrong. Please Verify You Imported the Correct Validation",""))</f>
        <v/>
      </c>
    </row>
    <row r="65" spans="1:18" ht="14.4">
      <c r="A65" s="328"/>
      <c r="B65" s="428" t="s">
        <v>1925</v>
      </c>
      <c r="C65" s="429"/>
      <c r="D65" s="429"/>
      <c r="E65" s="429"/>
      <c r="F65" s="328"/>
      <c r="G65" s="428" t="s">
        <v>1926</v>
      </c>
      <c r="H65" s="430"/>
      <c r="I65" s="430"/>
      <c r="J65" s="430"/>
      <c r="K65" s="328"/>
      <c r="L65" s="428" t="s">
        <v>1927</v>
      </c>
      <c r="M65" s="430"/>
      <c r="N65" s="430"/>
      <c r="O65" s="430"/>
    </row>
    <row r="66" spans="1:18" ht="14.4">
      <c r="A66" s="328"/>
      <c r="B66" s="428" t="s">
        <v>1928</v>
      </c>
      <c r="C66" s="447" t="str">
        <f>IF(AND($C$6&lt;&gt;"",H69&lt;&gt;""), $C$6,"")</f>
        <v/>
      </c>
      <c r="D66" s="447"/>
      <c r="E66" s="447"/>
      <c r="F66" s="328"/>
      <c r="G66" s="428" t="s">
        <v>1929</v>
      </c>
      <c r="H66" s="447" t="str">
        <f>IF(AND($H$6&lt;&gt;"",H69&lt;&gt;""),$H$6,"")</f>
        <v/>
      </c>
      <c r="I66" s="447"/>
      <c r="J66" s="447"/>
      <c r="K66" s="328"/>
      <c r="L66" s="428" t="s">
        <v>1951</v>
      </c>
      <c r="M66" s="432"/>
      <c r="N66" s="431"/>
      <c r="O66" s="431"/>
    </row>
    <row r="67" spans="1:18" ht="14.4">
      <c r="A67" s="328"/>
      <c r="B67" s="428" t="s">
        <v>1952</v>
      </c>
      <c r="C67" s="437"/>
      <c r="D67" s="437"/>
      <c r="E67" s="437"/>
      <c r="F67" s="328"/>
      <c r="G67" s="428" t="s">
        <v>1932</v>
      </c>
      <c r="H67" s="437"/>
      <c r="I67" s="437"/>
      <c r="J67" s="437"/>
      <c r="K67" s="328"/>
      <c r="L67" s="428" t="str">
        <f>IF(L68&lt;&gt;"","", "Expiration Date:")</f>
        <v>Expiration Date:</v>
      </c>
      <c r="M67" s="432"/>
      <c r="N67" s="431"/>
      <c r="O67" s="431"/>
    </row>
    <row r="68" spans="1:18" ht="14.4">
      <c r="A68" s="328"/>
      <c r="B68" s="328"/>
      <c r="F68" s="328"/>
      <c r="G68" s="428" t="s">
        <v>1931</v>
      </c>
      <c r="H68" s="437"/>
      <c r="I68" s="437"/>
      <c r="J68" s="437"/>
      <c r="K68" s="328"/>
      <c r="L68" s="428" t="str">
        <f>IF(M66="","", IF(M67&lt;&gt;"","", "Expiration Date:"))</f>
        <v/>
      </c>
      <c r="M68" s="433" t="str">
        <f>IF(AND(M66&lt;&gt;"", M67=""), (M66+90),"")</f>
        <v/>
      </c>
      <c r="N68" s="433"/>
      <c r="O68" s="433"/>
    </row>
    <row r="69" spans="1:18" ht="14.4">
      <c r="A69" s="328"/>
      <c r="B69" s="428" t="s">
        <v>1933</v>
      </c>
      <c r="C69" s="429"/>
      <c r="D69" s="429"/>
      <c r="E69" s="429"/>
      <c r="F69" s="328"/>
      <c r="G69" s="428" t="s">
        <v>1934</v>
      </c>
      <c r="H69" s="430"/>
      <c r="I69" s="430"/>
      <c r="J69" s="430"/>
      <c r="K69" s="328"/>
      <c r="L69" s="434" t="s">
        <v>1935</v>
      </c>
      <c r="M69" s="448" t="str">
        <f>IF(AND(M9&lt;&gt;"",H69&lt;&gt;""),M9,"")</f>
        <v/>
      </c>
      <c r="N69" s="448"/>
      <c r="O69" s="448"/>
    </row>
    <row r="70" spans="1:18" ht="14.4">
      <c r="A70" s="436" t="s">
        <v>1953</v>
      </c>
      <c r="B70" s="436"/>
      <c r="C70" s="446" t="str">
        <f>IF(C69="","", IF($C$9&lt;&gt;C69, "Oops, Something Went Wrong. Please Verify You Imported the Correct Validation",""))</f>
        <v/>
      </c>
      <c r="F70" s="328"/>
      <c r="G70" s="328"/>
      <c r="K70" s="328"/>
      <c r="L70" s="328"/>
    </row>
    <row r="71" spans="1:18" ht="14.4">
      <c r="A71" s="328"/>
      <c r="B71" s="428" t="s">
        <v>1937</v>
      </c>
      <c r="C71" s="430"/>
      <c r="D71" s="430"/>
      <c r="E71" s="430"/>
      <c r="F71" s="328"/>
      <c r="G71" s="428" t="s">
        <v>1938</v>
      </c>
      <c r="H71" s="430"/>
      <c r="I71" s="430"/>
      <c r="J71" s="430"/>
      <c r="K71" s="328"/>
      <c r="L71" s="428" t="s">
        <v>1939</v>
      </c>
      <c r="M71" s="430"/>
      <c r="N71" s="430"/>
      <c r="O71" s="430"/>
    </row>
    <row r="72" spans="1:18" ht="14.4">
      <c r="A72" s="328"/>
      <c r="B72" s="428" t="s">
        <v>1940</v>
      </c>
      <c r="C72" s="437"/>
      <c r="D72" s="437"/>
      <c r="E72" s="437"/>
      <c r="F72" s="328"/>
      <c r="G72" s="428" t="s">
        <v>1941</v>
      </c>
      <c r="H72" s="437"/>
      <c r="I72" s="437"/>
      <c r="J72" s="437"/>
      <c r="K72" s="328"/>
      <c r="L72" s="428" t="s">
        <v>1942</v>
      </c>
      <c r="M72" s="437"/>
      <c r="N72" s="437"/>
      <c r="O72" s="437"/>
    </row>
    <row r="73" spans="1:18" ht="14.4">
      <c r="A73" s="328"/>
      <c r="B73" s="428" t="s">
        <v>1943</v>
      </c>
      <c r="C73" s="437"/>
      <c r="D73" s="437"/>
      <c r="E73" s="437"/>
      <c r="F73" s="328"/>
      <c r="G73" s="428" t="s">
        <v>1944</v>
      </c>
      <c r="H73" s="437"/>
      <c r="I73" s="437"/>
      <c r="J73" s="437"/>
      <c r="K73" s="328"/>
      <c r="L73" s="428"/>
      <c r="M73" s="449"/>
      <c r="N73" s="449"/>
      <c r="O73" s="449"/>
      <c r="Q73" s="450"/>
      <c r="R73" s="451"/>
    </row>
    <row r="74" spans="1:18" ht="14.4">
      <c r="A74" s="328"/>
      <c r="B74" s="428" t="s">
        <v>1946</v>
      </c>
      <c r="C74" s="437"/>
      <c r="D74" s="437"/>
      <c r="E74" s="437"/>
      <c r="F74" s="328"/>
      <c r="G74" s="428" t="s">
        <v>1947</v>
      </c>
      <c r="H74" s="439"/>
      <c r="I74" s="439"/>
      <c r="J74" s="439"/>
      <c r="K74" s="328"/>
      <c r="L74" s="428" t="s">
        <v>1954</v>
      </c>
      <c r="M74" s="439"/>
      <c r="N74" s="439"/>
      <c r="O74" s="439"/>
      <c r="Q74" s="452"/>
      <c r="R74" s="453"/>
    </row>
    <row r="75" spans="1:18">
      <c r="A75" s="328"/>
      <c r="B75" s="328"/>
    </row>
    <row r="76" spans="1:18" ht="14.4">
      <c r="A76" s="328"/>
      <c r="B76" s="428" t="s">
        <v>1949</v>
      </c>
      <c r="C76" s="441"/>
      <c r="D76" s="442"/>
      <c r="E76" s="442"/>
      <c r="F76" s="442"/>
      <c r="G76" s="443"/>
    </row>
    <row r="77" spans="1:18">
      <c r="A77" s="328"/>
      <c r="B77" s="328"/>
      <c r="C77" s="441"/>
      <c r="D77" s="442"/>
      <c r="E77" s="442"/>
      <c r="F77" s="442"/>
      <c r="G77" s="443"/>
    </row>
    <row r="78" spans="1:18">
      <c r="A78" s="328"/>
      <c r="B78" s="328"/>
      <c r="C78" s="441"/>
      <c r="D78" s="442"/>
      <c r="E78" s="442"/>
      <c r="F78" s="442"/>
      <c r="G78" s="443"/>
    </row>
    <row r="79" spans="1:18">
      <c r="A79" s="328"/>
      <c r="B79" s="328"/>
      <c r="C79" s="441"/>
      <c r="D79" s="442"/>
      <c r="E79" s="442"/>
      <c r="F79" s="442"/>
      <c r="G79" s="443"/>
    </row>
    <row r="80" spans="1:18">
      <c r="A80" s="328"/>
      <c r="B80" s="328"/>
      <c r="C80" s="441"/>
      <c r="D80" s="442"/>
      <c r="E80" s="442"/>
      <c r="F80" s="442"/>
      <c r="G80" s="443"/>
    </row>
    <row r="81" spans="1:18">
      <c r="A81" s="328"/>
      <c r="B81" s="328"/>
      <c r="C81" s="441"/>
      <c r="D81" s="442"/>
      <c r="E81" s="442"/>
      <c r="F81" s="442"/>
      <c r="G81" s="443"/>
    </row>
    <row r="82" spans="1:18">
      <c r="A82" s="328"/>
      <c r="B82" s="328"/>
      <c r="C82" s="444"/>
      <c r="D82" s="444"/>
      <c r="E82" s="444"/>
      <c r="F82" s="444"/>
      <c r="G82" s="444"/>
    </row>
    <row r="83" spans="1:18">
      <c r="A83" s="328"/>
      <c r="B83" s="328"/>
    </row>
    <row r="84" spans="1:18" ht="14.4">
      <c r="A84" s="445" t="s">
        <v>1957</v>
      </c>
      <c r="B84" s="445"/>
      <c r="C84" s="446" t="str">
        <f>IF(C85="","", IF($C$5&lt;&gt;C85, "Oops, Something Went Wrong. Please Verify You Imported the Correct Validation",""))</f>
        <v/>
      </c>
    </row>
    <row r="85" spans="1:18" ht="14.4">
      <c r="A85" s="328"/>
      <c r="B85" s="428" t="s">
        <v>1925</v>
      </c>
      <c r="C85" s="429"/>
      <c r="D85" s="429"/>
      <c r="E85" s="429"/>
      <c r="F85" s="328"/>
      <c r="G85" s="428" t="s">
        <v>1926</v>
      </c>
      <c r="H85" s="430"/>
      <c r="I85" s="430"/>
      <c r="J85" s="430"/>
      <c r="K85" s="328"/>
      <c r="L85" s="428" t="s">
        <v>1927</v>
      </c>
      <c r="M85" s="430"/>
      <c r="N85" s="430"/>
      <c r="O85" s="430"/>
    </row>
    <row r="86" spans="1:18" ht="14.4">
      <c r="A86" s="328"/>
      <c r="B86" s="428" t="s">
        <v>1928</v>
      </c>
      <c r="C86" s="447" t="str">
        <f>IF(AND($C$6&lt;&gt;"",H89&lt;&gt;""), $C$6,"")</f>
        <v/>
      </c>
      <c r="D86" s="447"/>
      <c r="E86" s="447"/>
      <c r="F86" s="328"/>
      <c r="G86" s="428" t="s">
        <v>1929</v>
      </c>
      <c r="H86" s="447" t="str">
        <f>IF(AND($H$6&lt;&gt;"",H89&lt;&gt;""),$H$6,"")</f>
        <v/>
      </c>
      <c r="I86" s="447"/>
      <c r="J86" s="447"/>
      <c r="K86" s="328"/>
      <c r="L86" s="428" t="s">
        <v>1951</v>
      </c>
      <c r="M86" s="432"/>
      <c r="N86" s="431"/>
      <c r="O86" s="431"/>
    </row>
    <row r="87" spans="1:18" ht="14.4">
      <c r="A87" s="328"/>
      <c r="B87" s="428" t="s">
        <v>1952</v>
      </c>
      <c r="C87" s="437"/>
      <c r="D87" s="437"/>
      <c r="E87" s="437"/>
      <c r="F87" s="328"/>
      <c r="G87" s="428" t="s">
        <v>1932</v>
      </c>
      <c r="H87" s="437"/>
      <c r="I87" s="437"/>
      <c r="J87" s="437"/>
      <c r="K87" s="328"/>
      <c r="L87" s="428" t="str">
        <f>IF(L88&lt;&gt;"","", "Expiration Date:")</f>
        <v>Expiration Date:</v>
      </c>
      <c r="M87" s="432"/>
      <c r="N87" s="431"/>
      <c r="O87" s="431"/>
    </row>
    <row r="88" spans="1:18" ht="14.4">
      <c r="A88" s="328"/>
      <c r="B88" s="328"/>
      <c r="F88" s="328"/>
      <c r="G88" s="428" t="s">
        <v>1931</v>
      </c>
      <c r="H88" s="437"/>
      <c r="I88" s="437"/>
      <c r="J88" s="437"/>
      <c r="K88" s="328"/>
      <c r="L88" s="428" t="str">
        <f>IF(M86="","", IF(M87&lt;&gt;"","", "Expiration Date:"))</f>
        <v/>
      </c>
      <c r="M88" s="433" t="str">
        <f>IF(AND(M86&lt;&gt;"", M87=""), (M86+90),"")</f>
        <v/>
      </c>
      <c r="N88" s="433"/>
      <c r="O88" s="433"/>
    </row>
    <row r="89" spans="1:18" ht="14.4">
      <c r="A89" s="328"/>
      <c r="B89" s="428" t="s">
        <v>1933</v>
      </c>
      <c r="C89" s="429"/>
      <c r="D89" s="429"/>
      <c r="E89" s="429"/>
      <c r="F89" s="328"/>
      <c r="G89" s="428" t="s">
        <v>1934</v>
      </c>
      <c r="H89" s="430"/>
      <c r="I89" s="430"/>
      <c r="J89" s="430"/>
      <c r="K89" s="328"/>
      <c r="L89" s="434" t="s">
        <v>1935</v>
      </c>
      <c r="M89" s="448" t="str">
        <f>IF(AND(M9&lt;&gt;"", H89&lt;&gt;""),M9,"")</f>
        <v/>
      </c>
      <c r="N89" s="448"/>
      <c r="O89" s="448"/>
    </row>
    <row r="90" spans="1:18" ht="14.4">
      <c r="A90" s="436" t="s">
        <v>1953</v>
      </c>
      <c r="B90" s="436"/>
      <c r="C90" s="446" t="str">
        <f>IF(C89="","", IF($C$9&lt;&gt;C89, "Oops, Something Went Wrong. Please Verify You Imported the Correct Validation",""))</f>
        <v/>
      </c>
      <c r="F90" s="328"/>
      <c r="G90" s="328"/>
      <c r="K90" s="328"/>
      <c r="L90" s="328"/>
    </row>
    <row r="91" spans="1:18" ht="14.4">
      <c r="A91" s="328"/>
      <c r="B91" s="428" t="s">
        <v>1937</v>
      </c>
      <c r="C91" s="430"/>
      <c r="D91" s="430"/>
      <c r="E91" s="430"/>
      <c r="F91" s="328"/>
      <c r="G91" s="428" t="s">
        <v>1938</v>
      </c>
      <c r="H91" s="430"/>
      <c r="I91" s="430"/>
      <c r="J91" s="430"/>
      <c r="K91" s="328"/>
      <c r="L91" s="428" t="s">
        <v>1939</v>
      </c>
      <c r="M91" s="430"/>
      <c r="N91" s="430"/>
      <c r="O91" s="430"/>
    </row>
    <row r="92" spans="1:18" ht="14.4">
      <c r="A92" s="328"/>
      <c r="B92" s="428" t="s">
        <v>1940</v>
      </c>
      <c r="C92" s="437"/>
      <c r="D92" s="437"/>
      <c r="E92" s="437"/>
      <c r="F92" s="328"/>
      <c r="G92" s="428" t="s">
        <v>1941</v>
      </c>
      <c r="H92" s="437"/>
      <c r="I92" s="437"/>
      <c r="J92" s="437"/>
      <c r="K92" s="328"/>
      <c r="L92" s="428" t="s">
        <v>1942</v>
      </c>
      <c r="M92" s="437"/>
      <c r="N92" s="437"/>
      <c r="O92" s="437"/>
    </row>
    <row r="93" spans="1:18" ht="14.4">
      <c r="A93" s="328"/>
      <c r="B93" s="428" t="s">
        <v>1943</v>
      </c>
      <c r="C93" s="437"/>
      <c r="D93" s="437"/>
      <c r="E93" s="437"/>
      <c r="F93" s="328"/>
      <c r="G93" s="428" t="s">
        <v>1944</v>
      </c>
      <c r="H93" s="437"/>
      <c r="I93" s="437"/>
      <c r="J93" s="437"/>
      <c r="K93" s="328"/>
      <c r="L93" s="428"/>
      <c r="M93" s="449"/>
      <c r="N93" s="449"/>
      <c r="O93" s="449"/>
      <c r="Q93" s="450"/>
      <c r="R93" s="451"/>
    </row>
    <row r="94" spans="1:18" ht="14.4">
      <c r="A94" s="328"/>
      <c r="B94" s="428" t="s">
        <v>1946</v>
      </c>
      <c r="C94" s="437"/>
      <c r="D94" s="437"/>
      <c r="E94" s="437"/>
      <c r="F94" s="328"/>
      <c r="G94" s="428" t="s">
        <v>1947</v>
      </c>
      <c r="H94" s="439"/>
      <c r="I94" s="439"/>
      <c r="J94" s="439"/>
      <c r="K94" s="328"/>
      <c r="L94" s="428" t="s">
        <v>1954</v>
      </c>
      <c r="M94" s="439"/>
      <c r="N94" s="439"/>
      <c r="O94" s="439"/>
      <c r="Q94" s="452"/>
      <c r="R94" s="453"/>
    </row>
    <row r="95" spans="1:18">
      <c r="A95" s="328"/>
      <c r="B95" s="328"/>
    </row>
    <row r="96" spans="1:18" ht="14.4">
      <c r="A96" s="328"/>
      <c r="B96" s="428" t="s">
        <v>1949</v>
      </c>
      <c r="C96" s="441"/>
      <c r="D96" s="442"/>
      <c r="E96" s="442"/>
      <c r="F96" s="442"/>
      <c r="G96" s="443"/>
    </row>
    <row r="97" spans="1:15">
      <c r="A97" s="328"/>
      <c r="B97" s="328"/>
      <c r="C97" s="441"/>
      <c r="D97" s="442"/>
      <c r="E97" s="442"/>
      <c r="F97" s="442"/>
      <c r="G97" s="443"/>
    </row>
    <row r="98" spans="1:15">
      <c r="A98" s="328"/>
      <c r="B98" s="328"/>
      <c r="C98" s="441"/>
      <c r="D98" s="442"/>
      <c r="E98" s="442"/>
      <c r="F98" s="442"/>
      <c r="G98" s="443"/>
    </row>
    <row r="99" spans="1:15">
      <c r="A99" s="328"/>
      <c r="B99" s="328"/>
      <c r="C99" s="441"/>
      <c r="D99" s="442"/>
      <c r="E99" s="442"/>
      <c r="F99" s="442"/>
      <c r="G99" s="443"/>
    </row>
    <row r="100" spans="1:15">
      <c r="A100" s="328"/>
      <c r="B100" s="328"/>
      <c r="C100" s="441"/>
      <c r="D100" s="442"/>
      <c r="E100" s="442"/>
      <c r="F100" s="442"/>
      <c r="G100" s="443"/>
    </row>
    <row r="101" spans="1:15">
      <c r="A101" s="328"/>
      <c r="B101" s="328"/>
      <c r="C101" s="441"/>
      <c r="D101" s="442"/>
      <c r="E101" s="442"/>
      <c r="F101" s="442"/>
      <c r="G101" s="443"/>
    </row>
    <row r="102" spans="1:15">
      <c r="A102" s="328"/>
      <c r="B102" s="328"/>
      <c r="C102" s="444"/>
      <c r="D102" s="444"/>
      <c r="E102" s="444"/>
      <c r="F102" s="444"/>
      <c r="G102" s="444"/>
    </row>
    <row r="103" spans="1:15">
      <c r="A103" s="328"/>
      <c r="B103" s="328"/>
    </row>
    <row r="104" spans="1:15" ht="14.4">
      <c r="A104" s="445" t="s">
        <v>1958</v>
      </c>
      <c r="B104" s="445"/>
      <c r="C104" s="446" t="str">
        <f>IF(C105="","", IF($C$5&lt;&gt;C105, "Oops, Something Went Wrong. Please Verify You Imported the Correct Validation",""))</f>
        <v/>
      </c>
    </row>
    <row r="105" spans="1:15" ht="14.4">
      <c r="A105" s="328"/>
      <c r="B105" s="428" t="s">
        <v>1925</v>
      </c>
      <c r="C105" s="429"/>
      <c r="D105" s="429"/>
      <c r="E105" s="429"/>
      <c r="F105" s="328"/>
      <c r="G105" s="428" t="s">
        <v>1926</v>
      </c>
      <c r="H105" s="430"/>
      <c r="I105" s="430"/>
      <c r="J105" s="430"/>
      <c r="K105" s="328"/>
      <c r="L105" s="428" t="s">
        <v>1927</v>
      </c>
      <c r="M105" s="430"/>
      <c r="N105" s="430"/>
      <c r="O105" s="430"/>
    </row>
    <row r="106" spans="1:15" ht="14.4">
      <c r="A106" s="328"/>
      <c r="B106" s="428" t="s">
        <v>1928</v>
      </c>
      <c r="C106" s="447" t="str">
        <f>IF(AND($C$6&lt;&gt;"",H109&lt;&gt;""), $C$6,"")</f>
        <v/>
      </c>
      <c r="D106" s="447"/>
      <c r="E106" s="447"/>
      <c r="F106" s="328"/>
      <c r="G106" s="428" t="s">
        <v>1929</v>
      </c>
      <c r="H106" s="447" t="str">
        <f>IF(AND($H$6&lt;&gt;"",H109&lt;&gt;""),$H$6,"")</f>
        <v/>
      </c>
      <c r="I106" s="447"/>
      <c r="J106" s="447"/>
      <c r="K106" s="328"/>
      <c r="L106" s="428" t="s">
        <v>1951</v>
      </c>
      <c r="M106" s="432"/>
      <c r="N106" s="431"/>
      <c r="O106" s="431"/>
    </row>
    <row r="107" spans="1:15" ht="14.4">
      <c r="A107" s="328"/>
      <c r="B107" s="428" t="s">
        <v>1952</v>
      </c>
      <c r="C107" s="437"/>
      <c r="D107" s="437"/>
      <c r="E107" s="437"/>
      <c r="F107" s="328"/>
      <c r="G107" s="428" t="s">
        <v>1932</v>
      </c>
      <c r="H107" s="437"/>
      <c r="I107" s="437"/>
      <c r="J107" s="437"/>
      <c r="K107" s="328"/>
      <c r="L107" s="428" t="str">
        <f>IF(L108&lt;&gt;"","", "Expiration Date:")</f>
        <v>Expiration Date:</v>
      </c>
      <c r="M107" s="432"/>
      <c r="N107" s="431"/>
      <c r="O107" s="431"/>
    </row>
    <row r="108" spans="1:15" ht="14.4">
      <c r="A108" s="328"/>
      <c r="B108" s="328"/>
      <c r="F108" s="328"/>
      <c r="G108" s="428" t="s">
        <v>1931</v>
      </c>
      <c r="H108" s="437"/>
      <c r="I108" s="437"/>
      <c r="J108" s="437"/>
      <c r="K108" s="328"/>
      <c r="L108" s="428" t="str">
        <f>IF(M106="","", IF(M107&lt;&gt;"","", "Expiration Date:"))</f>
        <v/>
      </c>
      <c r="M108" s="433" t="str">
        <f>IF(AND(M106&lt;&gt;"", M107=""), (M106+90),"")</f>
        <v/>
      </c>
      <c r="N108" s="433"/>
      <c r="O108" s="433"/>
    </row>
    <row r="109" spans="1:15" ht="14.4">
      <c r="A109" s="328"/>
      <c r="B109" s="428" t="s">
        <v>1933</v>
      </c>
      <c r="C109" s="429"/>
      <c r="D109" s="429"/>
      <c r="E109" s="429"/>
      <c r="F109" s="328"/>
      <c r="G109" s="428" t="s">
        <v>1934</v>
      </c>
      <c r="H109" s="430"/>
      <c r="I109" s="430"/>
      <c r="J109" s="430"/>
      <c r="K109" s="328"/>
      <c r="L109" s="434" t="s">
        <v>1935</v>
      </c>
      <c r="M109" s="448" t="str">
        <f>IF(AND(M9&lt;&gt;"", H109&lt;&gt;""),M9,"")</f>
        <v/>
      </c>
      <c r="N109" s="448"/>
      <c r="O109" s="448"/>
    </row>
    <row r="110" spans="1:15" ht="14.4">
      <c r="A110" s="436" t="s">
        <v>1953</v>
      </c>
      <c r="B110" s="436"/>
      <c r="C110" s="446" t="str">
        <f>IF(C109="","", IF($C$9&lt;&gt;C109, "Oops, Something Went Wrong. Please Verify You Imported the Correct Validation",""))</f>
        <v/>
      </c>
      <c r="F110" s="328"/>
      <c r="G110" s="328"/>
      <c r="K110" s="328"/>
      <c r="L110" s="328"/>
    </row>
    <row r="111" spans="1:15" ht="14.4">
      <c r="A111" s="328"/>
      <c r="B111" s="428" t="s">
        <v>1937</v>
      </c>
      <c r="C111" s="430"/>
      <c r="D111" s="430"/>
      <c r="E111" s="430"/>
      <c r="F111" s="328"/>
      <c r="G111" s="428" t="s">
        <v>1938</v>
      </c>
      <c r="H111" s="430"/>
      <c r="I111" s="430"/>
      <c r="J111" s="430"/>
      <c r="K111" s="328"/>
      <c r="L111" s="428" t="s">
        <v>1939</v>
      </c>
      <c r="M111" s="430"/>
      <c r="N111" s="430"/>
      <c r="O111" s="430"/>
    </row>
    <row r="112" spans="1:15" ht="14.4">
      <c r="A112" s="328"/>
      <c r="B112" s="428" t="s">
        <v>1940</v>
      </c>
      <c r="C112" s="437"/>
      <c r="D112" s="437"/>
      <c r="E112" s="437"/>
      <c r="F112" s="328"/>
      <c r="G112" s="428" t="s">
        <v>1941</v>
      </c>
      <c r="H112" s="437"/>
      <c r="I112" s="437"/>
      <c r="J112" s="437"/>
      <c r="K112" s="328"/>
      <c r="L112" s="428" t="s">
        <v>1942</v>
      </c>
      <c r="M112" s="437"/>
      <c r="N112" s="437"/>
      <c r="O112" s="437"/>
    </row>
    <row r="113" spans="1:18" ht="14.4">
      <c r="A113" s="328"/>
      <c r="B113" s="428" t="s">
        <v>1943</v>
      </c>
      <c r="C113" s="437"/>
      <c r="D113" s="437"/>
      <c r="E113" s="437"/>
      <c r="F113" s="328"/>
      <c r="G113" s="428" t="s">
        <v>1944</v>
      </c>
      <c r="H113" s="437"/>
      <c r="I113" s="437"/>
      <c r="J113" s="437"/>
      <c r="K113" s="328"/>
      <c r="L113" s="428"/>
      <c r="M113" s="449"/>
      <c r="N113" s="449"/>
      <c r="O113" s="449"/>
      <c r="Q113" s="450"/>
      <c r="R113" s="451"/>
    </row>
    <row r="114" spans="1:18" ht="14.4">
      <c r="A114" s="328"/>
      <c r="B114" s="428" t="s">
        <v>1946</v>
      </c>
      <c r="C114" s="437"/>
      <c r="D114" s="437"/>
      <c r="E114" s="437"/>
      <c r="F114" s="328"/>
      <c r="G114" s="428" t="s">
        <v>1947</v>
      </c>
      <c r="H114" s="439"/>
      <c r="I114" s="439"/>
      <c r="J114" s="439"/>
      <c r="K114" s="328"/>
      <c r="L114" s="428" t="s">
        <v>1954</v>
      </c>
      <c r="M114" s="439"/>
      <c r="N114" s="439"/>
      <c r="O114" s="439"/>
      <c r="Q114" s="452"/>
      <c r="R114" s="453"/>
    </row>
    <row r="115" spans="1:18">
      <c r="A115" s="328"/>
      <c r="B115" s="328"/>
    </row>
    <row r="116" spans="1:18" ht="14.4">
      <c r="A116" s="328"/>
      <c r="B116" s="428" t="s">
        <v>1949</v>
      </c>
      <c r="C116" s="441"/>
      <c r="D116" s="442"/>
      <c r="E116" s="442"/>
      <c r="F116" s="442"/>
      <c r="G116" s="443"/>
    </row>
    <row r="117" spans="1:18">
      <c r="A117" s="328"/>
      <c r="B117" s="328"/>
      <c r="C117" s="441"/>
      <c r="D117" s="442"/>
      <c r="E117" s="442"/>
      <c r="F117" s="442"/>
      <c r="G117" s="443"/>
    </row>
    <row r="118" spans="1:18">
      <c r="A118" s="328"/>
      <c r="B118" s="328"/>
      <c r="C118" s="441"/>
      <c r="D118" s="442"/>
      <c r="E118" s="442"/>
      <c r="F118" s="442"/>
      <c r="G118" s="443"/>
    </row>
    <row r="119" spans="1:18">
      <c r="A119" s="328"/>
      <c r="B119" s="328"/>
      <c r="C119" s="441"/>
      <c r="D119" s="442"/>
      <c r="E119" s="442"/>
      <c r="F119" s="442"/>
      <c r="G119" s="443"/>
    </row>
    <row r="120" spans="1:18">
      <c r="A120" s="328"/>
      <c r="B120" s="328"/>
      <c r="C120" s="441"/>
      <c r="D120" s="442"/>
      <c r="E120" s="442"/>
      <c r="F120" s="442"/>
      <c r="G120" s="443"/>
    </row>
    <row r="121" spans="1:18">
      <c r="A121" s="328"/>
      <c r="B121" s="328"/>
      <c r="C121" s="441"/>
      <c r="D121" s="442"/>
      <c r="E121" s="442"/>
      <c r="F121" s="442"/>
      <c r="G121" s="443"/>
    </row>
    <row r="122" spans="1:18">
      <c r="A122" s="328"/>
      <c r="B122" s="328"/>
      <c r="C122" s="444"/>
      <c r="D122" s="444"/>
      <c r="E122" s="444"/>
      <c r="F122" s="444"/>
      <c r="G122" s="444"/>
    </row>
    <row r="123" spans="1:18">
      <c r="A123" s="328"/>
      <c r="B123" s="328"/>
    </row>
    <row r="124" spans="1:18" ht="14.4">
      <c r="A124" s="445" t="s">
        <v>1959</v>
      </c>
      <c r="B124" s="445"/>
      <c r="C124" s="446" t="str">
        <f>IF(C125="","", IF($C$5&lt;&gt;C125, "Oops, Something Went Wrong. Please Verify You Imported the Correct Validation",""))</f>
        <v/>
      </c>
    </row>
    <row r="125" spans="1:18" ht="14.4">
      <c r="A125" s="328"/>
      <c r="B125" s="428" t="s">
        <v>1925</v>
      </c>
      <c r="C125" s="429"/>
      <c r="D125" s="429"/>
      <c r="E125" s="429"/>
      <c r="F125" s="328"/>
      <c r="G125" s="428" t="s">
        <v>1926</v>
      </c>
      <c r="H125" s="430"/>
      <c r="I125" s="430"/>
      <c r="J125" s="430"/>
      <c r="K125" s="328"/>
      <c r="L125" s="428" t="s">
        <v>1927</v>
      </c>
      <c r="M125" s="430"/>
      <c r="N125" s="430"/>
      <c r="O125" s="430"/>
    </row>
    <row r="126" spans="1:18" ht="14.4">
      <c r="A126" s="328"/>
      <c r="B126" s="428" t="s">
        <v>1928</v>
      </c>
      <c r="C126" s="447" t="str">
        <f>IF(AND($C$6&lt;&gt;"",H129&lt;&gt;""), $C$6,"")</f>
        <v/>
      </c>
      <c r="D126" s="447"/>
      <c r="E126" s="447"/>
      <c r="F126" s="328"/>
      <c r="G126" s="428" t="s">
        <v>1929</v>
      </c>
      <c r="H126" s="447" t="str">
        <f>IF(AND($H$6&lt;&gt;"",H129&lt;&gt;""),$H$6,"")</f>
        <v/>
      </c>
      <c r="I126" s="447"/>
      <c r="J126" s="447"/>
      <c r="K126" s="328"/>
      <c r="L126" s="428" t="s">
        <v>1951</v>
      </c>
      <c r="M126" s="432"/>
      <c r="N126" s="431"/>
      <c r="O126" s="431"/>
    </row>
    <row r="127" spans="1:18" ht="14.4">
      <c r="A127" s="328"/>
      <c r="B127" s="428" t="s">
        <v>1952</v>
      </c>
      <c r="C127" s="437"/>
      <c r="D127" s="437"/>
      <c r="E127" s="437"/>
      <c r="F127" s="328"/>
      <c r="G127" s="428" t="s">
        <v>1932</v>
      </c>
      <c r="H127" s="437"/>
      <c r="I127" s="437"/>
      <c r="J127" s="437"/>
      <c r="K127" s="328"/>
      <c r="L127" s="428" t="str">
        <f>IF(L128&lt;&gt;"","", "Expiration Date:")</f>
        <v>Expiration Date:</v>
      </c>
      <c r="M127" s="432"/>
      <c r="N127" s="431"/>
      <c r="O127" s="431"/>
    </row>
    <row r="128" spans="1:18" ht="14.4">
      <c r="A128" s="328"/>
      <c r="B128" s="328"/>
      <c r="F128" s="328"/>
      <c r="G128" s="428" t="s">
        <v>1931</v>
      </c>
      <c r="H128" s="437"/>
      <c r="I128" s="437"/>
      <c r="J128" s="437"/>
      <c r="K128" s="328"/>
      <c r="L128" s="428" t="str">
        <f>IF(M126="","", IF(M127&lt;&gt;"","", "Expiration Date:"))</f>
        <v/>
      </c>
      <c r="M128" s="433" t="str">
        <f>IF(AND(M126&lt;&gt;"", M127=""), (M126+90),"")</f>
        <v/>
      </c>
      <c r="N128" s="433"/>
      <c r="O128" s="433"/>
    </row>
    <row r="129" spans="1:18" ht="14.4">
      <c r="A129" s="328"/>
      <c r="B129" s="428" t="s">
        <v>1933</v>
      </c>
      <c r="C129" s="429"/>
      <c r="D129" s="429"/>
      <c r="E129" s="429"/>
      <c r="F129" s="328"/>
      <c r="G129" s="428" t="s">
        <v>1934</v>
      </c>
      <c r="H129" s="430"/>
      <c r="I129" s="430"/>
      <c r="J129" s="430"/>
      <c r="K129" s="328"/>
      <c r="L129" s="434" t="s">
        <v>1935</v>
      </c>
      <c r="M129" s="448" t="str">
        <f>IF(AND(M9&lt;&gt;"", H129&lt;&gt;""),M9,"")</f>
        <v/>
      </c>
      <c r="N129" s="448"/>
      <c r="O129" s="448"/>
    </row>
    <row r="130" spans="1:18" ht="14.4">
      <c r="A130" s="436" t="s">
        <v>1953</v>
      </c>
      <c r="B130" s="436"/>
      <c r="C130" s="446" t="str">
        <f>IF(C129="","", IF($C$9&lt;&gt;C129, "Oops, Something Went Wrong. Please Verify You Imported the Correct Validation",""))</f>
        <v/>
      </c>
      <c r="F130" s="328"/>
      <c r="G130" s="328"/>
      <c r="K130" s="328"/>
      <c r="L130" s="328"/>
    </row>
    <row r="131" spans="1:18" ht="14.4">
      <c r="A131" s="328"/>
      <c r="B131" s="428" t="s">
        <v>1937</v>
      </c>
      <c r="C131" s="430"/>
      <c r="D131" s="430"/>
      <c r="E131" s="430"/>
      <c r="F131" s="328"/>
      <c r="G131" s="428" t="s">
        <v>1938</v>
      </c>
      <c r="H131" s="430"/>
      <c r="I131" s="430"/>
      <c r="J131" s="430"/>
      <c r="K131" s="328"/>
      <c r="L131" s="428" t="s">
        <v>1939</v>
      </c>
      <c r="M131" s="430"/>
      <c r="N131" s="430"/>
      <c r="O131" s="430"/>
    </row>
    <row r="132" spans="1:18" ht="14.4">
      <c r="A132" s="328"/>
      <c r="B132" s="428" t="s">
        <v>1940</v>
      </c>
      <c r="C132" s="437"/>
      <c r="D132" s="437"/>
      <c r="E132" s="437"/>
      <c r="F132" s="328"/>
      <c r="G132" s="428" t="s">
        <v>1941</v>
      </c>
      <c r="H132" s="437"/>
      <c r="I132" s="437"/>
      <c r="J132" s="437"/>
      <c r="K132" s="328"/>
      <c r="L132" s="428" t="s">
        <v>1942</v>
      </c>
      <c r="M132" s="437"/>
      <c r="N132" s="437"/>
      <c r="O132" s="437"/>
    </row>
    <row r="133" spans="1:18" ht="14.4">
      <c r="A133" s="328"/>
      <c r="B133" s="428" t="s">
        <v>1943</v>
      </c>
      <c r="C133" s="437"/>
      <c r="D133" s="437"/>
      <c r="E133" s="437"/>
      <c r="F133" s="328"/>
      <c r="G133" s="428" t="s">
        <v>1944</v>
      </c>
      <c r="H133" s="437"/>
      <c r="I133" s="437"/>
      <c r="J133" s="437"/>
      <c r="K133" s="328"/>
      <c r="L133" s="428"/>
      <c r="M133" s="449"/>
      <c r="N133" s="449"/>
      <c r="O133" s="449"/>
      <c r="Q133" s="450"/>
      <c r="R133" s="451"/>
    </row>
    <row r="134" spans="1:18" ht="14.4">
      <c r="A134" s="328"/>
      <c r="B134" s="428" t="s">
        <v>1946</v>
      </c>
      <c r="C134" s="437"/>
      <c r="D134" s="437"/>
      <c r="E134" s="437"/>
      <c r="F134" s="328"/>
      <c r="G134" s="428" t="s">
        <v>1947</v>
      </c>
      <c r="H134" s="439"/>
      <c r="I134" s="439"/>
      <c r="J134" s="439"/>
      <c r="K134" s="328"/>
      <c r="L134" s="428" t="s">
        <v>1954</v>
      </c>
      <c r="M134" s="439"/>
      <c r="N134" s="439"/>
      <c r="O134" s="439"/>
      <c r="Q134" s="452"/>
      <c r="R134" s="453"/>
    </row>
    <row r="135" spans="1:18">
      <c r="A135" s="328"/>
      <c r="B135" s="328"/>
    </row>
    <row r="136" spans="1:18" ht="14.4">
      <c r="A136" s="328"/>
      <c r="B136" s="428" t="s">
        <v>1949</v>
      </c>
      <c r="C136" s="441"/>
      <c r="D136" s="442"/>
      <c r="E136" s="442"/>
      <c r="F136" s="442"/>
      <c r="G136" s="443"/>
    </row>
    <row r="137" spans="1:18">
      <c r="A137" s="328"/>
      <c r="B137" s="328"/>
      <c r="C137" s="441"/>
      <c r="D137" s="442"/>
      <c r="E137" s="442"/>
      <c r="F137" s="442"/>
      <c r="G137" s="443"/>
    </row>
    <row r="138" spans="1:18">
      <c r="A138" s="328"/>
      <c r="B138" s="328"/>
      <c r="C138" s="441"/>
      <c r="D138" s="442"/>
      <c r="E138" s="442"/>
      <c r="F138" s="442"/>
      <c r="G138" s="443"/>
    </row>
    <row r="139" spans="1:18">
      <c r="A139" s="328"/>
      <c r="B139" s="328"/>
      <c r="C139" s="441"/>
      <c r="D139" s="442"/>
      <c r="E139" s="442"/>
      <c r="F139" s="442"/>
      <c r="G139" s="443"/>
    </row>
    <row r="140" spans="1:18">
      <c r="A140" s="328"/>
      <c r="B140" s="328"/>
      <c r="C140" s="441"/>
      <c r="D140" s="442"/>
      <c r="E140" s="442"/>
      <c r="F140" s="442"/>
      <c r="G140" s="443"/>
    </row>
    <row r="141" spans="1:18">
      <c r="A141" s="328"/>
      <c r="B141" s="328"/>
      <c r="C141" s="441"/>
      <c r="D141" s="442"/>
      <c r="E141" s="442"/>
      <c r="F141" s="442"/>
      <c r="G141" s="443"/>
    </row>
    <row r="142" spans="1:18">
      <c r="A142" s="328"/>
      <c r="B142" s="328"/>
      <c r="C142" s="444"/>
      <c r="D142" s="444"/>
      <c r="E142" s="444"/>
      <c r="F142" s="444"/>
      <c r="G142" s="444"/>
    </row>
    <row r="143" spans="1:18">
      <c r="A143" s="328"/>
      <c r="B143" s="328"/>
    </row>
    <row r="144" spans="1:18" ht="14.4">
      <c r="A144" s="445" t="s">
        <v>1960</v>
      </c>
      <c r="B144" s="445"/>
      <c r="C144" s="446" t="str">
        <f>IF(C145="","", IF($C$5&lt;&gt;C145, "Oops, Something Went Wrong. Please Verify You Imported the Correct Validation",""))</f>
        <v/>
      </c>
    </row>
    <row r="145" spans="1:18" ht="14.4">
      <c r="A145" s="328"/>
      <c r="B145" s="428" t="s">
        <v>1925</v>
      </c>
      <c r="C145" s="429"/>
      <c r="D145" s="429"/>
      <c r="E145" s="429"/>
      <c r="F145" s="328"/>
      <c r="G145" s="428" t="s">
        <v>1926</v>
      </c>
      <c r="H145" s="430"/>
      <c r="I145" s="430"/>
      <c r="J145" s="430"/>
      <c r="K145" s="328"/>
      <c r="L145" s="428" t="s">
        <v>1927</v>
      </c>
      <c r="M145" s="430"/>
      <c r="N145" s="430"/>
      <c r="O145" s="430"/>
    </row>
    <row r="146" spans="1:18" ht="14.4">
      <c r="A146" s="328"/>
      <c r="B146" s="428" t="s">
        <v>1928</v>
      </c>
      <c r="C146" s="447" t="str">
        <f>IF(AND($C$6&lt;&gt;"",H149&lt;&gt;""), $C$6,"")</f>
        <v/>
      </c>
      <c r="D146" s="447"/>
      <c r="E146" s="447"/>
      <c r="F146" s="328"/>
      <c r="G146" s="428" t="s">
        <v>1929</v>
      </c>
      <c r="H146" s="447" t="str">
        <f>IF(AND($H$6&lt;&gt;"",H149&lt;&gt;""),$H$6,"")</f>
        <v/>
      </c>
      <c r="I146" s="447"/>
      <c r="J146" s="447"/>
      <c r="K146" s="328"/>
      <c r="L146" s="428" t="s">
        <v>1951</v>
      </c>
      <c r="M146" s="432"/>
      <c r="N146" s="431"/>
      <c r="O146" s="431"/>
    </row>
    <row r="147" spans="1:18" ht="14.4">
      <c r="A147" s="328"/>
      <c r="B147" s="428" t="s">
        <v>1952</v>
      </c>
      <c r="C147" s="437"/>
      <c r="D147" s="437"/>
      <c r="E147" s="437"/>
      <c r="F147" s="328"/>
      <c r="G147" s="428" t="s">
        <v>1932</v>
      </c>
      <c r="H147" s="437"/>
      <c r="I147" s="437"/>
      <c r="J147" s="437"/>
      <c r="K147" s="328"/>
      <c r="L147" s="428" t="str">
        <f>IF(L148&lt;&gt;"","", "Expiration Date:")</f>
        <v>Expiration Date:</v>
      </c>
      <c r="M147" s="432"/>
      <c r="N147" s="431"/>
      <c r="O147" s="431"/>
    </row>
    <row r="148" spans="1:18" ht="14.4">
      <c r="A148" s="328"/>
      <c r="B148" s="328"/>
      <c r="F148" s="328"/>
      <c r="G148" s="428" t="s">
        <v>1931</v>
      </c>
      <c r="H148" s="437"/>
      <c r="I148" s="437"/>
      <c r="J148" s="437"/>
      <c r="K148" s="328"/>
      <c r="L148" s="428" t="str">
        <f>IF(M146="","", IF(M147&lt;&gt;"","", "Expiration Date:"))</f>
        <v/>
      </c>
      <c r="M148" s="433" t="str">
        <f>IF(AND(M146&lt;&gt;"", M147=""), (M146+90),"")</f>
        <v/>
      </c>
      <c r="N148" s="433"/>
      <c r="O148" s="433"/>
    </row>
    <row r="149" spans="1:18" ht="14.4">
      <c r="A149" s="328"/>
      <c r="B149" s="428" t="s">
        <v>1933</v>
      </c>
      <c r="C149" s="429"/>
      <c r="D149" s="429"/>
      <c r="E149" s="429"/>
      <c r="F149" s="328"/>
      <c r="G149" s="428" t="s">
        <v>1934</v>
      </c>
      <c r="H149" s="430"/>
      <c r="I149" s="430"/>
      <c r="J149" s="430"/>
      <c r="K149" s="328"/>
      <c r="L149" s="434" t="s">
        <v>1935</v>
      </c>
      <c r="M149" s="448" t="str">
        <f>IF(AND(M9&lt;&gt;"", H149&lt;&gt;""),M9,"")</f>
        <v/>
      </c>
      <c r="N149" s="448"/>
      <c r="O149" s="448"/>
    </row>
    <row r="150" spans="1:18" ht="14.4">
      <c r="A150" s="436" t="s">
        <v>1953</v>
      </c>
      <c r="B150" s="436"/>
      <c r="C150" s="446" t="str">
        <f>IF(C149="","", IF($C$9&lt;&gt;C149, "Oops, Something Went Wrong. Please Verify You Imported the Correct Validation",""))</f>
        <v/>
      </c>
      <c r="F150" s="328"/>
      <c r="G150" s="328"/>
      <c r="K150" s="328"/>
      <c r="L150" s="328"/>
    </row>
    <row r="151" spans="1:18" ht="14.4">
      <c r="A151" s="328"/>
      <c r="B151" s="428" t="s">
        <v>1937</v>
      </c>
      <c r="C151" s="430"/>
      <c r="D151" s="430"/>
      <c r="E151" s="430"/>
      <c r="F151" s="328"/>
      <c r="G151" s="428" t="s">
        <v>1938</v>
      </c>
      <c r="H151" s="430"/>
      <c r="I151" s="430"/>
      <c r="J151" s="430"/>
      <c r="K151" s="328"/>
      <c r="L151" s="428" t="s">
        <v>1939</v>
      </c>
      <c r="M151" s="430"/>
      <c r="N151" s="430"/>
      <c r="O151" s="430"/>
    </row>
    <row r="152" spans="1:18" ht="14.4">
      <c r="A152" s="328"/>
      <c r="B152" s="428" t="s">
        <v>1940</v>
      </c>
      <c r="C152" s="437"/>
      <c r="D152" s="437"/>
      <c r="E152" s="437"/>
      <c r="F152" s="328"/>
      <c r="G152" s="428" t="s">
        <v>1941</v>
      </c>
      <c r="H152" s="437"/>
      <c r="I152" s="437"/>
      <c r="J152" s="437"/>
      <c r="K152" s="328"/>
      <c r="L152" s="428" t="s">
        <v>1942</v>
      </c>
      <c r="M152" s="437"/>
      <c r="N152" s="437"/>
      <c r="O152" s="437"/>
    </row>
    <row r="153" spans="1:18" ht="14.4">
      <c r="A153" s="328"/>
      <c r="B153" s="428" t="s">
        <v>1943</v>
      </c>
      <c r="C153" s="437"/>
      <c r="D153" s="437"/>
      <c r="E153" s="437"/>
      <c r="F153" s="328"/>
      <c r="G153" s="428" t="s">
        <v>1944</v>
      </c>
      <c r="H153" s="437"/>
      <c r="I153" s="437"/>
      <c r="J153" s="437"/>
      <c r="K153" s="328"/>
      <c r="L153" s="428"/>
      <c r="M153" s="449"/>
      <c r="N153" s="449"/>
      <c r="O153" s="449"/>
      <c r="Q153" s="450"/>
      <c r="R153" s="451"/>
    </row>
    <row r="154" spans="1:18" ht="14.4">
      <c r="A154" s="328"/>
      <c r="B154" s="428" t="s">
        <v>1946</v>
      </c>
      <c r="C154" s="437"/>
      <c r="D154" s="437"/>
      <c r="E154" s="437"/>
      <c r="F154" s="328"/>
      <c r="G154" s="428" t="s">
        <v>1947</v>
      </c>
      <c r="H154" s="439"/>
      <c r="I154" s="439"/>
      <c r="J154" s="439"/>
      <c r="K154" s="328"/>
      <c r="L154" s="428" t="s">
        <v>1954</v>
      </c>
      <c r="M154" s="439"/>
      <c r="N154" s="439"/>
      <c r="O154" s="439"/>
      <c r="Q154" s="452"/>
      <c r="R154" s="453"/>
    </row>
    <row r="155" spans="1:18">
      <c r="A155" s="328"/>
      <c r="B155" s="328"/>
    </row>
    <row r="156" spans="1:18" ht="14.4">
      <c r="A156" s="328"/>
      <c r="B156" s="428" t="s">
        <v>1949</v>
      </c>
      <c r="C156" s="441"/>
      <c r="D156" s="442"/>
      <c r="E156" s="442"/>
      <c r="F156" s="442"/>
      <c r="G156" s="443"/>
    </row>
    <row r="157" spans="1:18">
      <c r="A157" s="328"/>
      <c r="B157" s="328"/>
      <c r="C157" s="441"/>
      <c r="D157" s="442"/>
      <c r="E157" s="442"/>
      <c r="F157" s="442"/>
      <c r="G157" s="443"/>
    </row>
    <row r="158" spans="1:18">
      <c r="A158" s="328"/>
      <c r="B158" s="328"/>
      <c r="C158" s="441"/>
      <c r="D158" s="442"/>
      <c r="E158" s="442"/>
      <c r="F158" s="442"/>
      <c r="G158" s="443"/>
    </row>
    <row r="159" spans="1:18">
      <c r="A159" s="328"/>
      <c r="B159" s="328"/>
      <c r="C159" s="441"/>
      <c r="D159" s="442"/>
      <c r="E159" s="442"/>
      <c r="F159" s="442"/>
      <c r="G159" s="443"/>
    </row>
    <row r="160" spans="1:18">
      <c r="A160" s="328"/>
      <c r="B160" s="328"/>
      <c r="C160" s="441"/>
      <c r="D160" s="442"/>
      <c r="E160" s="442"/>
      <c r="F160" s="442"/>
      <c r="G160" s="443"/>
    </row>
    <row r="161" spans="1:18">
      <c r="A161" s="328"/>
      <c r="B161" s="328"/>
      <c r="C161" s="441"/>
      <c r="D161" s="442"/>
      <c r="E161" s="442"/>
      <c r="F161" s="442"/>
      <c r="G161" s="443"/>
    </row>
    <row r="162" spans="1:18">
      <c r="A162" s="328"/>
      <c r="B162" s="328"/>
      <c r="C162" s="444"/>
      <c r="D162" s="444"/>
      <c r="E162" s="444"/>
      <c r="F162" s="444"/>
      <c r="G162" s="444"/>
    </row>
    <row r="163" spans="1:18">
      <c r="A163" s="328"/>
      <c r="B163" s="328"/>
    </row>
    <row r="164" spans="1:18" ht="14.4">
      <c r="A164" s="445" t="s">
        <v>1961</v>
      </c>
      <c r="B164" s="445"/>
      <c r="C164" s="446" t="str">
        <f>IF(C165="","", IF($C$5&lt;&gt;C165, "Oops, Something Went Wrong. Please Verify You Imported the Correct Validation",""))</f>
        <v/>
      </c>
    </row>
    <row r="165" spans="1:18" ht="14.4">
      <c r="A165" s="328"/>
      <c r="B165" s="428" t="s">
        <v>1925</v>
      </c>
      <c r="C165" s="429"/>
      <c r="D165" s="429"/>
      <c r="E165" s="429"/>
      <c r="F165" s="328"/>
      <c r="G165" s="428" t="s">
        <v>1926</v>
      </c>
      <c r="H165" s="430"/>
      <c r="I165" s="430"/>
      <c r="J165" s="430"/>
      <c r="K165" s="328"/>
      <c r="L165" s="428" t="s">
        <v>1927</v>
      </c>
      <c r="M165" s="430"/>
      <c r="N165" s="430"/>
      <c r="O165" s="430"/>
    </row>
    <row r="166" spans="1:18" ht="14.4">
      <c r="A166" s="328"/>
      <c r="B166" s="428" t="s">
        <v>1928</v>
      </c>
      <c r="C166" s="447" t="str">
        <f>IF(AND($C$6&lt;&gt;"",H169&lt;&gt;""), $C$6,"")</f>
        <v/>
      </c>
      <c r="D166" s="447"/>
      <c r="E166" s="447"/>
      <c r="F166" s="328"/>
      <c r="G166" s="428" t="s">
        <v>1929</v>
      </c>
      <c r="H166" s="447" t="str">
        <f>IF(AND($H$6&lt;&gt;"",H169&lt;&gt;""),$H$6,"")</f>
        <v/>
      </c>
      <c r="I166" s="447"/>
      <c r="J166" s="447"/>
      <c r="K166" s="328"/>
      <c r="L166" s="428" t="s">
        <v>1951</v>
      </c>
      <c r="M166" s="432"/>
      <c r="N166" s="431"/>
      <c r="O166" s="431"/>
    </row>
    <row r="167" spans="1:18" ht="14.4">
      <c r="A167" s="328"/>
      <c r="B167" s="428" t="s">
        <v>1952</v>
      </c>
      <c r="C167" s="437"/>
      <c r="D167" s="437"/>
      <c r="E167" s="437"/>
      <c r="F167" s="328"/>
      <c r="G167" s="428" t="s">
        <v>1932</v>
      </c>
      <c r="H167" s="437"/>
      <c r="I167" s="437"/>
      <c r="J167" s="437"/>
      <c r="K167" s="328"/>
      <c r="L167" s="428" t="str">
        <f>IF(L168&lt;&gt;"","", "Expiration Date:")</f>
        <v>Expiration Date:</v>
      </c>
      <c r="M167" s="432"/>
      <c r="N167" s="431"/>
      <c r="O167" s="431"/>
    </row>
    <row r="168" spans="1:18" ht="14.4">
      <c r="A168" s="328"/>
      <c r="B168" s="328"/>
      <c r="F168" s="328"/>
      <c r="G168" s="428" t="s">
        <v>1931</v>
      </c>
      <c r="H168" s="437"/>
      <c r="I168" s="437"/>
      <c r="J168" s="437"/>
      <c r="K168" s="328"/>
      <c r="L168" s="428" t="str">
        <f>IF(M166="","", IF(M167&lt;&gt;"","", "Expiration Date:"))</f>
        <v/>
      </c>
      <c r="M168" s="433" t="str">
        <f>IF(AND(M166&lt;&gt;"", M167=""), (M166+90),"")</f>
        <v/>
      </c>
      <c r="N168" s="433"/>
      <c r="O168" s="433"/>
    </row>
    <row r="169" spans="1:18" ht="14.4">
      <c r="A169" s="328"/>
      <c r="B169" s="428" t="s">
        <v>1933</v>
      </c>
      <c r="C169" s="429"/>
      <c r="D169" s="429"/>
      <c r="E169" s="429"/>
      <c r="F169" s="328"/>
      <c r="G169" s="428" t="s">
        <v>1934</v>
      </c>
      <c r="H169" s="430"/>
      <c r="I169" s="430"/>
      <c r="J169" s="430"/>
      <c r="K169" s="328"/>
      <c r="L169" s="434" t="s">
        <v>1935</v>
      </c>
      <c r="M169" s="448" t="str">
        <f>IF(AND(M9&lt;&gt;"", H169&lt;&gt;""),M9,"")</f>
        <v/>
      </c>
      <c r="N169" s="448"/>
      <c r="O169" s="448"/>
    </row>
    <row r="170" spans="1:18" ht="14.4">
      <c r="A170" s="436" t="s">
        <v>1953</v>
      </c>
      <c r="B170" s="436"/>
      <c r="C170" s="446" t="str">
        <f>IF(C169="","", IF($C$9&lt;&gt;C169, "Oops, Something Went Wrong. Please Verify You Imported the Correct Validation",""))</f>
        <v/>
      </c>
      <c r="F170" s="328"/>
      <c r="G170" s="328"/>
      <c r="K170" s="328"/>
      <c r="L170" s="328"/>
    </row>
    <row r="171" spans="1:18" ht="14.4">
      <c r="A171" s="328"/>
      <c r="B171" s="428" t="s">
        <v>1937</v>
      </c>
      <c r="C171" s="430"/>
      <c r="D171" s="430"/>
      <c r="E171" s="430"/>
      <c r="F171" s="328"/>
      <c r="G171" s="428" t="s">
        <v>1938</v>
      </c>
      <c r="H171" s="430"/>
      <c r="I171" s="430"/>
      <c r="J171" s="430"/>
      <c r="K171" s="328"/>
      <c r="L171" s="428" t="s">
        <v>1939</v>
      </c>
      <c r="M171" s="430"/>
      <c r="N171" s="430"/>
      <c r="O171" s="430"/>
    </row>
    <row r="172" spans="1:18" ht="14.4">
      <c r="A172" s="328"/>
      <c r="B172" s="428" t="s">
        <v>1940</v>
      </c>
      <c r="C172" s="437"/>
      <c r="D172" s="437"/>
      <c r="E172" s="437"/>
      <c r="F172" s="328"/>
      <c r="G172" s="428" t="s">
        <v>1941</v>
      </c>
      <c r="H172" s="437"/>
      <c r="I172" s="437"/>
      <c r="J172" s="437"/>
      <c r="K172" s="328"/>
      <c r="L172" s="428" t="s">
        <v>1942</v>
      </c>
      <c r="M172" s="437"/>
      <c r="N172" s="437"/>
      <c r="O172" s="437"/>
    </row>
    <row r="173" spans="1:18" ht="14.4">
      <c r="A173" s="328"/>
      <c r="B173" s="428" t="s">
        <v>1943</v>
      </c>
      <c r="C173" s="437"/>
      <c r="D173" s="437"/>
      <c r="E173" s="437"/>
      <c r="F173" s="328"/>
      <c r="G173" s="428" t="s">
        <v>1944</v>
      </c>
      <c r="H173" s="437"/>
      <c r="I173" s="437"/>
      <c r="J173" s="437"/>
      <c r="K173" s="328"/>
      <c r="L173" s="428"/>
      <c r="M173" s="449"/>
      <c r="N173" s="449"/>
      <c r="O173" s="449"/>
      <c r="Q173" s="450"/>
      <c r="R173" s="451"/>
    </row>
    <row r="174" spans="1:18" ht="14.4">
      <c r="A174" s="328"/>
      <c r="B174" s="428" t="s">
        <v>1946</v>
      </c>
      <c r="C174" s="437"/>
      <c r="D174" s="437"/>
      <c r="E174" s="437"/>
      <c r="F174" s="328"/>
      <c r="G174" s="428" t="s">
        <v>1947</v>
      </c>
      <c r="H174" s="439"/>
      <c r="I174" s="439"/>
      <c r="J174" s="439"/>
      <c r="K174" s="328"/>
      <c r="L174" s="428" t="s">
        <v>1954</v>
      </c>
      <c r="M174" s="439"/>
      <c r="N174" s="439"/>
      <c r="O174" s="439"/>
      <c r="Q174" s="452"/>
      <c r="R174" s="453"/>
    </row>
    <row r="175" spans="1:18">
      <c r="A175" s="328"/>
      <c r="B175" s="328"/>
    </row>
    <row r="176" spans="1:18" ht="14.4">
      <c r="A176" s="328"/>
      <c r="B176" s="428" t="s">
        <v>1949</v>
      </c>
      <c r="C176" s="441"/>
      <c r="D176" s="442"/>
      <c r="E176" s="442"/>
      <c r="F176" s="442"/>
      <c r="G176" s="443"/>
    </row>
    <row r="177" spans="1:15">
      <c r="A177" s="328"/>
      <c r="B177" s="328"/>
      <c r="C177" s="441"/>
      <c r="D177" s="442"/>
      <c r="E177" s="442"/>
      <c r="F177" s="442"/>
      <c r="G177" s="443"/>
    </row>
    <row r="178" spans="1:15">
      <c r="A178" s="328"/>
      <c r="B178" s="328"/>
      <c r="C178" s="441"/>
      <c r="D178" s="442"/>
      <c r="E178" s="442"/>
      <c r="F178" s="442"/>
      <c r="G178" s="443"/>
    </row>
    <row r="179" spans="1:15">
      <c r="A179" s="328"/>
      <c r="B179" s="328"/>
      <c r="C179" s="441"/>
      <c r="D179" s="442"/>
      <c r="E179" s="442"/>
      <c r="F179" s="442"/>
      <c r="G179" s="443"/>
    </row>
    <row r="180" spans="1:15">
      <c r="A180" s="328"/>
      <c r="B180" s="328"/>
      <c r="C180" s="441"/>
      <c r="D180" s="442"/>
      <c r="E180" s="442"/>
      <c r="F180" s="442"/>
      <c r="G180" s="443"/>
    </row>
    <row r="181" spans="1:15">
      <c r="A181" s="328"/>
      <c r="B181" s="328"/>
      <c r="C181" s="441"/>
      <c r="D181" s="442"/>
      <c r="E181" s="442"/>
      <c r="F181" s="442"/>
      <c r="G181" s="443"/>
    </row>
    <row r="182" spans="1:15">
      <c r="A182" s="328"/>
      <c r="B182" s="328"/>
      <c r="C182" s="444"/>
      <c r="D182" s="444"/>
      <c r="E182" s="444"/>
      <c r="F182" s="444"/>
      <c r="G182" s="444"/>
    </row>
    <row r="183" spans="1:15">
      <c r="A183" s="328"/>
      <c r="B183" s="328"/>
    </row>
    <row r="184" spans="1:15" ht="14.4">
      <c r="A184" s="445" t="s">
        <v>1962</v>
      </c>
      <c r="B184" s="445"/>
      <c r="C184" s="446" t="str">
        <f>IF(C185="","", IF($C$5&lt;&gt;C185, "Oops, Something Went Wrong. Please Verify You Imported the Correct Validation",""))</f>
        <v/>
      </c>
    </row>
    <row r="185" spans="1:15" ht="14.4">
      <c r="A185" s="328"/>
      <c r="B185" s="428" t="s">
        <v>1925</v>
      </c>
      <c r="C185" s="429"/>
      <c r="D185" s="429"/>
      <c r="E185" s="429"/>
      <c r="F185" s="328"/>
      <c r="G185" s="428" t="s">
        <v>1926</v>
      </c>
      <c r="H185" s="430"/>
      <c r="I185" s="430"/>
      <c r="J185" s="430"/>
      <c r="K185" s="328"/>
      <c r="L185" s="428" t="s">
        <v>1927</v>
      </c>
      <c r="M185" s="430"/>
      <c r="N185" s="430"/>
      <c r="O185" s="430"/>
    </row>
    <row r="186" spans="1:15" ht="14.4">
      <c r="A186" s="328"/>
      <c r="B186" s="428" t="s">
        <v>1928</v>
      </c>
      <c r="C186" s="447" t="str">
        <f>IF(AND($C$6&lt;&gt;"",H189&lt;&gt;""), $C$6,"")</f>
        <v/>
      </c>
      <c r="D186" s="447"/>
      <c r="E186" s="447"/>
      <c r="F186" s="328"/>
      <c r="G186" s="428" t="s">
        <v>1929</v>
      </c>
      <c r="H186" s="447" t="str">
        <f>IF(AND($H$6&lt;&gt;"",H189&lt;&gt;""),$H$6,"")</f>
        <v/>
      </c>
      <c r="I186" s="447"/>
      <c r="J186" s="447"/>
      <c r="K186" s="328"/>
      <c r="L186" s="428" t="s">
        <v>1951</v>
      </c>
      <c r="M186" s="432"/>
      <c r="N186" s="431"/>
      <c r="O186" s="431"/>
    </row>
    <row r="187" spans="1:15" ht="14.4">
      <c r="A187" s="328"/>
      <c r="B187" s="428" t="s">
        <v>1952</v>
      </c>
      <c r="C187" s="437"/>
      <c r="D187" s="437"/>
      <c r="E187" s="437"/>
      <c r="F187" s="328"/>
      <c r="G187" s="428" t="s">
        <v>1932</v>
      </c>
      <c r="H187" s="437"/>
      <c r="I187" s="437"/>
      <c r="J187" s="437"/>
      <c r="K187" s="328"/>
      <c r="L187" s="428" t="str">
        <f>IF(L188&lt;&gt;"","", "Expiration Date:")</f>
        <v>Expiration Date:</v>
      </c>
      <c r="M187" s="432"/>
      <c r="N187" s="431"/>
      <c r="O187" s="431"/>
    </row>
    <row r="188" spans="1:15" ht="14.4">
      <c r="A188" s="328"/>
      <c r="B188" s="328"/>
      <c r="F188" s="328"/>
      <c r="G188" s="428" t="s">
        <v>1931</v>
      </c>
      <c r="H188" s="437"/>
      <c r="I188" s="437"/>
      <c r="J188" s="437"/>
      <c r="K188" s="328"/>
      <c r="L188" s="428" t="str">
        <f>IF(M186="","", IF(M187&lt;&gt;"","", "Expiration Date:"))</f>
        <v/>
      </c>
      <c r="M188" s="433" t="str">
        <f>IF(AND(M186&lt;&gt;"", M187=""), (M186+90),"")</f>
        <v/>
      </c>
      <c r="N188" s="433"/>
      <c r="O188" s="433"/>
    </row>
    <row r="189" spans="1:15" ht="14.4">
      <c r="A189" s="328"/>
      <c r="B189" s="428" t="s">
        <v>1933</v>
      </c>
      <c r="C189" s="429"/>
      <c r="D189" s="429"/>
      <c r="E189" s="429"/>
      <c r="F189" s="328"/>
      <c r="G189" s="428" t="s">
        <v>1934</v>
      </c>
      <c r="H189" s="430"/>
      <c r="I189" s="430"/>
      <c r="J189" s="430"/>
      <c r="K189" s="328"/>
      <c r="L189" s="434" t="s">
        <v>1935</v>
      </c>
      <c r="M189" s="448" t="str">
        <f>IF(AND(M9&lt;&gt;"",H189&lt;&gt;""),M9,"")</f>
        <v/>
      </c>
      <c r="N189" s="448"/>
      <c r="O189" s="448"/>
    </row>
    <row r="190" spans="1:15" ht="14.4">
      <c r="A190" s="436" t="s">
        <v>1953</v>
      </c>
      <c r="B190" s="436"/>
      <c r="C190" s="446" t="str">
        <f>IF(C189="","", IF($C$9&lt;&gt;C189, "Oops, Something Went Wrong. Please Verify You Imported the Correct Validation",""))</f>
        <v/>
      </c>
      <c r="F190" s="328"/>
      <c r="G190" s="328"/>
      <c r="K190" s="328"/>
      <c r="L190" s="328"/>
    </row>
    <row r="191" spans="1:15" ht="14.4">
      <c r="A191" s="328"/>
      <c r="B191" s="428" t="s">
        <v>1937</v>
      </c>
      <c r="C191" s="430"/>
      <c r="D191" s="430"/>
      <c r="E191" s="430"/>
      <c r="F191" s="328"/>
      <c r="G191" s="428" t="s">
        <v>1938</v>
      </c>
      <c r="H191" s="430"/>
      <c r="I191" s="430"/>
      <c r="J191" s="430"/>
      <c r="K191" s="328"/>
      <c r="L191" s="428" t="s">
        <v>1939</v>
      </c>
      <c r="M191" s="430"/>
      <c r="N191" s="430"/>
      <c r="O191" s="430"/>
    </row>
    <row r="192" spans="1:15" ht="14.4">
      <c r="A192" s="328"/>
      <c r="B192" s="428" t="s">
        <v>1940</v>
      </c>
      <c r="C192" s="437"/>
      <c r="D192" s="437"/>
      <c r="E192" s="437"/>
      <c r="F192" s="328"/>
      <c r="G192" s="428" t="s">
        <v>1941</v>
      </c>
      <c r="H192" s="437"/>
      <c r="I192" s="437"/>
      <c r="J192" s="437"/>
      <c r="K192" s="328"/>
      <c r="L192" s="428" t="s">
        <v>1942</v>
      </c>
      <c r="M192" s="437"/>
      <c r="N192" s="437"/>
      <c r="O192" s="437"/>
    </row>
    <row r="193" spans="1:18" ht="14.4">
      <c r="A193" s="328"/>
      <c r="B193" s="428" t="s">
        <v>1943</v>
      </c>
      <c r="C193" s="437"/>
      <c r="D193" s="437"/>
      <c r="E193" s="437"/>
      <c r="F193" s="328"/>
      <c r="G193" s="428" t="s">
        <v>1944</v>
      </c>
      <c r="H193" s="437"/>
      <c r="I193" s="437"/>
      <c r="J193" s="437"/>
      <c r="K193" s="328"/>
      <c r="L193" s="428"/>
      <c r="M193" s="449"/>
      <c r="N193" s="449"/>
      <c r="O193" s="449"/>
      <c r="Q193" s="450"/>
      <c r="R193" s="451"/>
    </row>
    <row r="194" spans="1:18" ht="14.4">
      <c r="A194" s="328"/>
      <c r="B194" s="428" t="s">
        <v>1946</v>
      </c>
      <c r="C194" s="437"/>
      <c r="D194" s="437"/>
      <c r="E194" s="437"/>
      <c r="F194" s="328"/>
      <c r="G194" s="428" t="s">
        <v>1947</v>
      </c>
      <c r="H194" s="439"/>
      <c r="I194" s="439"/>
      <c r="J194" s="439"/>
      <c r="K194" s="328"/>
      <c r="L194" s="428" t="s">
        <v>1954</v>
      </c>
      <c r="M194" s="439"/>
      <c r="N194" s="439"/>
      <c r="O194" s="439"/>
      <c r="Q194" s="452"/>
      <c r="R194" s="453"/>
    </row>
    <row r="195" spans="1:18">
      <c r="A195" s="328"/>
      <c r="B195" s="328"/>
    </row>
    <row r="196" spans="1:18" ht="14.4">
      <c r="A196" s="328"/>
      <c r="B196" s="428" t="s">
        <v>1949</v>
      </c>
      <c r="C196" s="441"/>
      <c r="D196" s="442"/>
      <c r="E196" s="442"/>
      <c r="F196" s="442"/>
      <c r="G196" s="443"/>
    </row>
    <row r="197" spans="1:18">
      <c r="A197" s="328"/>
      <c r="B197" s="328"/>
      <c r="C197" s="441"/>
      <c r="D197" s="442"/>
      <c r="E197" s="442"/>
      <c r="F197" s="442"/>
      <c r="G197" s="443"/>
    </row>
    <row r="198" spans="1:18">
      <c r="A198" s="328"/>
      <c r="B198" s="328"/>
      <c r="C198" s="441"/>
      <c r="D198" s="442"/>
      <c r="E198" s="442"/>
      <c r="F198" s="442"/>
      <c r="G198" s="443"/>
    </row>
    <row r="199" spans="1:18">
      <c r="A199" s="328"/>
      <c r="B199" s="328"/>
      <c r="C199" s="441"/>
      <c r="D199" s="442"/>
      <c r="E199" s="442"/>
      <c r="F199" s="442"/>
      <c r="G199" s="443"/>
    </row>
    <row r="200" spans="1:18">
      <c r="A200" s="328"/>
      <c r="B200" s="328"/>
      <c r="C200" s="441"/>
      <c r="D200" s="442"/>
      <c r="E200" s="442"/>
      <c r="F200" s="442"/>
      <c r="G200" s="443"/>
    </row>
    <row r="201" spans="1:18">
      <c r="A201" s="328"/>
      <c r="B201" s="328"/>
      <c r="C201" s="441"/>
      <c r="D201" s="442"/>
      <c r="E201" s="442"/>
      <c r="F201" s="442"/>
      <c r="G201" s="443"/>
    </row>
    <row r="202" spans="1:18">
      <c r="A202" s="328"/>
      <c r="B202" s="328"/>
      <c r="C202" s="444"/>
      <c r="D202" s="444"/>
      <c r="E202" s="444"/>
      <c r="F202" s="444"/>
      <c r="G202" s="444"/>
    </row>
  </sheetData>
  <sheetProtection algorithmName="SHA-512" hashValue="01a552Ix/sEM0uwqH9ZSAZDKUsltIC5omHsS7X1xzAZfcbQLMPON00rVRoVjLbVjSsh89Kfug1DVB64x2U9O/Q==" saltValue="pgSHbj9IxmmND/FFaZa4Dg==" spinCount="100000" sheet="1" objects="1" scenarios="1"/>
  <mergeCells count="339">
    <mergeCell ref="C196:G196"/>
    <mergeCell ref="C197:G197"/>
    <mergeCell ref="C198:G198"/>
    <mergeCell ref="C199:G199"/>
    <mergeCell ref="C200:G200"/>
    <mergeCell ref="C201:G201"/>
    <mergeCell ref="C193:E193"/>
    <mergeCell ref="H193:J193"/>
    <mergeCell ref="Q193:R194"/>
    <mergeCell ref="C194:E194"/>
    <mergeCell ref="H194:J194"/>
    <mergeCell ref="M194:O194"/>
    <mergeCell ref="A190:B190"/>
    <mergeCell ref="C191:E191"/>
    <mergeCell ref="H191:J191"/>
    <mergeCell ref="M191:O191"/>
    <mergeCell ref="C192:E192"/>
    <mergeCell ref="H192:J192"/>
    <mergeCell ref="M192:O192"/>
    <mergeCell ref="C187:E187"/>
    <mergeCell ref="H187:J187"/>
    <mergeCell ref="M187:O187"/>
    <mergeCell ref="H188:J188"/>
    <mergeCell ref="M188:O188"/>
    <mergeCell ref="C189:E189"/>
    <mergeCell ref="H189:J189"/>
    <mergeCell ref="M189:O189"/>
    <mergeCell ref="A184:B184"/>
    <mergeCell ref="C185:E185"/>
    <mergeCell ref="H185:J185"/>
    <mergeCell ref="M185:O185"/>
    <mergeCell ref="C186:E186"/>
    <mergeCell ref="H186:J186"/>
    <mergeCell ref="M186:O186"/>
    <mergeCell ref="C176:G176"/>
    <mergeCell ref="C177:G177"/>
    <mergeCell ref="C178:G178"/>
    <mergeCell ref="C179:G179"/>
    <mergeCell ref="C180:G180"/>
    <mergeCell ref="C181:G181"/>
    <mergeCell ref="C173:E173"/>
    <mergeCell ref="H173:J173"/>
    <mergeCell ref="Q173:R174"/>
    <mergeCell ref="C174:E174"/>
    <mergeCell ref="H174:J174"/>
    <mergeCell ref="M174:O174"/>
    <mergeCell ref="A170:B170"/>
    <mergeCell ref="C171:E171"/>
    <mergeCell ref="H171:J171"/>
    <mergeCell ref="M171:O171"/>
    <mergeCell ref="C172:E172"/>
    <mergeCell ref="H172:J172"/>
    <mergeCell ref="M172:O172"/>
    <mergeCell ref="C167:E167"/>
    <mergeCell ref="H167:J167"/>
    <mergeCell ref="M167:O167"/>
    <mergeCell ref="H168:J168"/>
    <mergeCell ref="M168:O168"/>
    <mergeCell ref="C169:E169"/>
    <mergeCell ref="H169:J169"/>
    <mergeCell ref="M169:O169"/>
    <mergeCell ref="A164:B164"/>
    <mergeCell ref="C165:E165"/>
    <mergeCell ref="H165:J165"/>
    <mergeCell ref="M165:O165"/>
    <mergeCell ref="C166:E166"/>
    <mergeCell ref="H166:J166"/>
    <mergeCell ref="M166:O166"/>
    <mergeCell ref="C156:G156"/>
    <mergeCell ref="C157:G157"/>
    <mergeCell ref="C158:G158"/>
    <mergeCell ref="C159:G159"/>
    <mergeCell ref="C160:G160"/>
    <mergeCell ref="C161:G161"/>
    <mergeCell ref="C153:E153"/>
    <mergeCell ref="H153:J153"/>
    <mergeCell ref="Q153:R154"/>
    <mergeCell ref="C154:E154"/>
    <mergeCell ref="H154:J154"/>
    <mergeCell ref="M154:O154"/>
    <mergeCell ref="A150:B150"/>
    <mergeCell ref="C151:E151"/>
    <mergeCell ref="H151:J151"/>
    <mergeCell ref="M151:O151"/>
    <mergeCell ref="C152:E152"/>
    <mergeCell ref="H152:J152"/>
    <mergeCell ref="M152:O152"/>
    <mergeCell ref="C147:E147"/>
    <mergeCell ref="H147:J147"/>
    <mergeCell ref="M147:O147"/>
    <mergeCell ref="H148:J148"/>
    <mergeCell ref="M148:O148"/>
    <mergeCell ref="C149:E149"/>
    <mergeCell ref="H149:J149"/>
    <mergeCell ref="M149:O149"/>
    <mergeCell ref="A144:B144"/>
    <mergeCell ref="C145:E145"/>
    <mergeCell ref="H145:J145"/>
    <mergeCell ref="M145:O145"/>
    <mergeCell ref="C146:E146"/>
    <mergeCell ref="H146:J146"/>
    <mergeCell ref="M146:O146"/>
    <mergeCell ref="C136:G136"/>
    <mergeCell ref="C137:G137"/>
    <mergeCell ref="C138:G138"/>
    <mergeCell ref="C139:G139"/>
    <mergeCell ref="C140:G140"/>
    <mergeCell ref="C141:G141"/>
    <mergeCell ref="C133:E133"/>
    <mergeCell ref="H133:J133"/>
    <mergeCell ref="Q133:R134"/>
    <mergeCell ref="C134:E134"/>
    <mergeCell ref="H134:J134"/>
    <mergeCell ref="M134:O134"/>
    <mergeCell ref="A130:B130"/>
    <mergeCell ref="C131:E131"/>
    <mergeCell ref="H131:J131"/>
    <mergeCell ref="M131:O131"/>
    <mergeCell ref="C132:E132"/>
    <mergeCell ref="H132:J132"/>
    <mergeCell ref="M132:O132"/>
    <mergeCell ref="C127:E127"/>
    <mergeCell ref="H127:J127"/>
    <mergeCell ref="M127:O127"/>
    <mergeCell ref="H128:J128"/>
    <mergeCell ref="M128:O128"/>
    <mergeCell ref="C129:E129"/>
    <mergeCell ref="H129:J129"/>
    <mergeCell ref="M129:O129"/>
    <mergeCell ref="A124:B124"/>
    <mergeCell ref="C125:E125"/>
    <mergeCell ref="H125:J125"/>
    <mergeCell ref="M125:O125"/>
    <mergeCell ref="C126:E126"/>
    <mergeCell ref="H126:J126"/>
    <mergeCell ref="M126:O126"/>
    <mergeCell ref="C116:G116"/>
    <mergeCell ref="C117:G117"/>
    <mergeCell ref="C118:G118"/>
    <mergeCell ref="C119:G119"/>
    <mergeCell ref="C120:G120"/>
    <mergeCell ref="C121:G121"/>
    <mergeCell ref="C113:E113"/>
    <mergeCell ref="H113:J113"/>
    <mergeCell ref="Q113:R114"/>
    <mergeCell ref="C114:E114"/>
    <mergeCell ref="H114:J114"/>
    <mergeCell ref="M114:O114"/>
    <mergeCell ref="A110:B110"/>
    <mergeCell ref="C111:E111"/>
    <mergeCell ref="H111:J111"/>
    <mergeCell ref="M111:O111"/>
    <mergeCell ref="C112:E112"/>
    <mergeCell ref="H112:J112"/>
    <mergeCell ref="M112:O112"/>
    <mergeCell ref="C107:E107"/>
    <mergeCell ref="H107:J107"/>
    <mergeCell ref="M107:O107"/>
    <mergeCell ref="H108:J108"/>
    <mergeCell ref="M108:O108"/>
    <mergeCell ref="C109:E109"/>
    <mergeCell ref="H109:J109"/>
    <mergeCell ref="M109:O109"/>
    <mergeCell ref="A104:B104"/>
    <mergeCell ref="C105:E105"/>
    <mergeCell ref="H105:J105"/>
    <mergeCell ref="M105:O105"/>
    <mergeCell ref="C106:E106"/>
    <mergeCell ref="H106:J106"/>
    <mergeCell ref="M106:O106"/>
    <mergeCell ref="C96:G96"/>
    <mergeCell ref="C97:G97"/>
    <mergeCell ref="C98:G98"/>
    <mergeCell ref="C99:G99"/>
    <mergeCell ref="C100:G100"/>
    <mergeCell ref="C101:G101"/>
    <mergeCell ref="C93:E93"/>
    <mergeCell ref="H93:J93"/>
    <mergeCell ref="Q93:R94"/>
    <mergeCell ref="C94:E94"/>
    <mergeCell ref="H94:J94"/>
    <mergeCell ref="M94:O94"/>
    <mergeCell ref="A90:B90"/>
    <mergeCell ref="C91:E91"/>
    <mergeCell ref="H91:J91"/>
    <mergeCell ref="M91:O91"/>
    <mergeCell ref="C92:E92"/>
    <mergeCell ref="H92:J92"/>
    <mergeCell ref="M92:O92"/>
    <mergeCell ref="C87:E87"/>
    <mergeCell ref="H87:J87"/>
    <mergeCell ref="M87:O87"/>
    <mergeCell ref="H88:J88"/>
    <mergeCell ref="M88:O88"/>
    <mergeCell ref="C89:E89"/>
    <mergeCell ref="H89:J89"/>
    <mergeCell ref="M89:O89"/>
    <mergeCell ref="A84:B84"/>
    <mergeCell ref="C85:E85"/>
    <mergeCell ref="H85:J85"/>
    <mergeCell ref="M85:O85"/>
    <mergeCell ref="C86:E86"/>
    <mergeCell ref="H86:J86"/>
    <mergeCell ref="M86:O86"/>
    <mergeCell ref="C76:G76"/>
    <mergeCell ref="C77:G77"/>
    <mergeCell ref="C78:G78"/>
    <mergeCell ref="C79:G79"/>
    <mergeCell ref="C80:G80"/>
    <mergeCell ref="C81:G81"/>
    <mergeCell ref="C73:E73"/>
    <mergeCell ref="H73:J73"/>
    <mergeCell ref="Q73:R74"/>
    <mergeCell ref="C74:E74"/>
    <mergeCell ref="H74:J74"/>
    <mergeCell ref="M74:O74"/>
    <mergeCell ref="A70:B70"/>
    <mergeCell ref="C71:E71"/>
    <mergeCell ref="H71:J71"/>
    <mergeCell ref="M71:O71"/>
    <mergeCell ref="C72:E72"/>
    <mergeCell ref="H72:J72"/>
    <mergeCell ref="M72:O72"/>
    <mergeCell ref="C67:E67"/>
    <mergeCell ref="H67:J67"/>
    <mergeCell ref="M67:O67"/>
    <mergeCell ref="H68:J68"/>
    <mergeCell ref="M68:O68"/>
    <mergeCell ref="C69:E69"/>
    <mergeCell ref="H69:J69"/>
    <mergeCell ref="M69:O69"/>
    <mergeCell ref="A64:B64"/>
    <mergeCell ref="C65:E65"/>
    <mergeCell ref="H65:J65"/>
    <mergeCell ref="M65:O65"/>
    <mergeCell ref="C66:E66"/>
    <mergeCell ref="H66:J66"/>
    <mergeCell ref="M66:O66"/>
    <mergeCell ref="C56:G56"/>
    <mergeCell ref="C57:G57"/>
    <mergeCell ref="C58:G58"/>
    <mergeCell ref="C59:G59"/>
    <mergeCell ref="C60:G60"/>
    <mergeCell ref="C61:G61"/>
    <mergeCell ref="C53:E53"/>
    <mergeCell ref="H53:J53"/>
    <mergeCell ref="Q53:R54"/>
    <mergeCell ref="C54:E54"/>
    <mergeCell ref="H54:J54"/>
    <mergeCell ref="M54:O54"/>
    <mergeCell ref="A50:B50"/>
    <mergeCell ref="C51:E51"/>
    <mergeCell ref="H51:J51"/>
    <mergeCell ref="M51:O51"/>
    <mergeCell ref="C52:E52"/>
    <mergeCell ref="H52:J52"/>
    <mergeCell ref="M52:O52"/>
    <mergeCell ref="C47:E47"/>
    <mergeCell ref="H47:J47"/>
    <mergeCell ref="M47:O47"/>
    <mergeCell ref="H48:J48"/>
    <mergeCell ref="M48:O48"/>
    <mergeCell ref="C49:E49"/>
    <mergeCell ref="H49:J49"/>
    <mergeCell ref="M49:O49"/>
    <mergeCell ref="A44:B44"/>
    <mergeCell ref="C45:E45"/>
    <mergeCell ref="H45:J45"/>
    <mergeCell ref="M45:O45"/>
    <mergeCell ref="C46:E46"/>
    <mergeCell ref="H46:J46"/>
    <mergeCell ref="M46:O46"/>
    <mergeCell ref="C36:G36"/>
    <mergeCell ref="C37:G37"/>
    <mergeCell ref="C38:G38"/>
    <mergeCell ref="C39:G39"/>
    <mergeCell ref="C40:G40"/>
    <mergeCell ref="C41:G41"/>
    <mergeCell ref="C33:E33"/>
    <mergeCell ref="H33:J33"/>
    <mergeCell ref="Q33:R34"/>
    <mergeCell ref="C34:E34"/>
    <mergeCell ref="H34:J34"/>
    <mergeCell ref="M34:O34"/>
    <mergeCell ref="A30:B30"/>
    <mergeCell ref="C31:E31"/>
    <mergeCell ref="H31:J31"/>
    <mergeCell ref="M31:O31"/>
    <mergeCell ref="C32:E32"/>
    <mergeCell ref="H32:J32"/>
    <mergeCell ref="M32:O32"/>
    <mergeCell ref="C27:E27"/>
    <mergeCell ref="H27:J27"/>
    <mergeCell ref="M27:O27"/>
    <mergeCell ref="H28:J28"/>
    <mergeCell ref="M28:O28"/>
    <mergeCell ref="C29:E29"/>
    <mergeCell ref="H29:J29"/>
    <mergeCell ref="M29:O29"/>
    <mergeCell ref="C25:E25"/>
    <mergeCell ref="H25:J25"/>
    <mergeCell ref="M25:O25"/>
    <mergeCell ref="C26:E26"/>
    <mergeCell ref="H26:J26"/>
    <mergeCell ref="M26:O26"/>
    <mergeCell ref="C17:G17"/>
    <mergeCell ref="C18:G18"/>
    <mergeCell ref="C19:G19"/>
    <mergeCell ref="C20:G20"/>
    <mergeCell ref="C21:G21"/>
    <mergeCell ref="A24:B24"/>
    <mergeCell ref="C13:E13"/>
    <mergeCell ref="H13:J13"/>
    <mergeCell ref="C14:E14"/>
    <mergeCell ref="H14:J14"/>
    <mergeCell ref="I15:L16"/>
    <mergeCell ref="C16:G16"/>
    <mergeCell ref="A10:B10"/>
    <mergeCell ref="C11:E11"/>
    <mergeCell ref="H11:J11"/>
    <mergeCell ref="M11:O11"/>
    <mergeCell ref="C12:E12"/>
    <mergeCell ref="H12:J12"/>
    <mergeCell ref="M12:O12"/>
    <mergeCell ref="C7:E7"/>
    <mergeCell ref="H7:J7"/>
    <mergeCell ref="M7:O7"/>
    <mergeCell ref="M8:O8"/>
    <mergeCell ref="C9:E9"/>
    <mergeCell ref="H9:J9"/>
    <mergeCell ref="M9:O9"/>
    <mergeCell ref="A1:O2"/>
    <mergeCell ref="A4:B4"/>
    <mergeCell ref="C5:E5"/>
    <mergeCell ref="H5:J5"/>
    <mergeCell ref="M5:O5"/>
    <mergeCell ref="C6:E6"/>
    <mergeCell ref="H6:J6"/>
    <mergeCell ref="M6:O6"/>
  </mergeCells>
  <conditionalFormatting sqref="C25:E25">
    <cfRule type="cellIs" priority="37" stopIfTrue="1" operator="equal">
      <formula>""</formula>
    </cfRule>
    <cfRule type="expression" dxfId="57" priority="38">
      <formula>$C$5&lt;&gt;$C$25</formula>
    </cfRule>
  </conditionalFormatting>
  <conditionalFormatting sqref="C45:E45">
    <cfRule type="cellIs" priority="35" stopIfTrue="1" operator="equal">
      <formula>""</formula>
    </cfRule>
    <cfRule type="expression" dxfId="56" priority="36">
      <formula>$C$5&lt;&gt;$C$45</formula>
    </cfRule>
  </conditionalFormatting>
  <conditionalFormatting sqref="C65:E65">
    <cfRule type="cellIs" priority="33" stopIfTrue="1" operator="equal">
      <formula>""</formula>
    </cfRule>
    <cfRule type="expression" dxfId="55" priority="34">
      <formula>$C$65&lt;&gt;$C$5</formula>
    </cfRule>
  </conditionalFormatting>
  <conditionalFormatting sqref="C85:E85">
    <cfRule type="cellIs" priority="31" stopIfTrue="1" operator="equal">
      <formula>""</formula>
    </cfRule>
    <cfRule type="expression" dxfId="54" priority="32">
      <formula>$C$85&lt;&gt;C5</formula>
    </cfRule>
  </conditionalFormatting>
  <conditionalFormatting sqref="C105:E105">
    <cfRule type="cellIs" priority="29" stopIfTrue="1" operator="equal">
      <formula>""</formula>
    </cfRule>
    <cfRule type="expression" dxfId="53" priority="30">
      <formula>$C$105&lt;&gt;C5</formula>
    </cfRule>
  </conditionalFormatting>
  <conditionalFormatting sqref="C125:E125">
    <cfRule type="cellIs" priority="27" stopIfTrue="1" operator="equal">
      <formula>""</formula>
    </cfRule>
    <cfRule type="expression" dxfId="52" priority="28">
      <formula>$C$125&lt;&gt;C5</formula>
    </cfRule>
  </conditionalFormatting>
  <conditionalFormatting sqref="C145:E145">
    <cfRule type="cellIs" priority="25" stopIfTrue="1" operator="equal">
      <formula>""</formula>
    </cfRule>
    <cfRule type="expression" dxfId="51" priority="26">
      <formula>$C$145&lt;&gt;C5</formula>
    </cfRule>
  </conditionalFormatting>
  <conditionalFormatting sqref="C165:E165">
    <cfRule type="cellIs" priority="23" stopIfTrue="1" operator="equal">
      <formula>""</formula>
    </cfRule>
    <cfRule type="expression" dxfId="50" priority="24">
      <formula>$C$165&lt;&gt;C5</formula>
    </cfRule>
  </conditionalFormatting>
  <conditionalFormatting sqref="C185:E185">
    <cfRule type="cellIs" priority="21" stopIfTrue="1" operator="equal">
      <formula>""</formula>
    </cfRule>
    <cfRule type="expression" dxfId="49" priority="22">
      <formula>$C$185&lt;&gt;C5</formula>
    </cfRule>
  </conditionalFormatting>
  <conditionalFormatting sqref="H9:J9">
    <cfRule type="expression" dxfId="48" priority="20">
      <formula>AND($C$9&lt;&gt;"",$H$9="")</formula>
    </cfRule>
  </conditionalFormatting>
  <conditionalFormatting sqref="M9:O9">
    <cfRule type="expression" dxfId="47" priority="19">
      <formula>AND($C$9&lt;&gt;"",$M$9="")</formula>
    </cfRule>
  </conditionalFormatting>
  <conditionalFormatting sqref="H29:J29">
    <cfRule type="expression" dxfId="46" priority="18">
      <formula>AND($C$29&lt;&gt;"",$H$29="")</formula>
    </cfRule>
  </conditionalFormatting>
  <conditionalFormatting sqref="M29:O29">
    <cfRule type="expression" dxfId="45" priority="17">
      <formula>AND($C$29&lt;&gt;"",$M$29="")</formula>
    </cfRule>
  </conditionalFormatting>
  <conditionalFormatting sqref="H49:J49">
    <cfRule type="expression" dxfId="44" priority="16">
      <formula>AND($C$49&lt;&gt;"",$H$49="")</formula>
    </cfRule>
  </conditionalFormatting>
  <conditionalFormatting sqref="M49:O49">
    <cfRule type="expression" dxfId="43" priority="15">
      <formula>AND($C$49&lt;&gt;"",$M$49="")</formula>
    </cfRule>
  </conditionalFormatting>
  <conditionalFormatting sqref="H69:J69">
    <cfRule type="expression" dxfId="42" priority="14">
      <formula>AND($C$69&lt;&gt;"",$H$69="")</formula>
    </cfRule>
  </conditionalFormatting>
  <conditionalFormatting sqref="M69:O69">
    <cfRule type="expression" dxfId="41" priority="13">
      <formula>AND($C$69&lt;&gt;"",$M$69="")</formula>
    </cfRule>
  </conditionalFormatting>
  <conditionalFormatting sqref="H89:J89">
    <cfRule type="expression" dxfId="40" priority="12">
      <formula>AND($C$89&lt;&gt;"",$H$89="")</formula>
    </cfRule>
  </conditionalFormatting>
  <conditionalFormatting sqref="M89:O89">
    <cfRule type="expression" dxfId="39" priority="11">
      <formula>AND($C$89&lt;&gt;"",$M$89="")</formula>
    </cfRule>
  </conditionalFormatting>
  <conditionalFormatting sqref="H109:J109">
    <cfRule type="expression" dxfId="38" priority="10">
      <formula>AND($C$109&lt;&gt;"",$H$109="")</formula>
    </cfRule>
  </conditionalFormatting>
  <conditionalFormatting sqref="M109:O109">
    <cfRule type="expression" dxfId="37" priority="9">
      <formula>AND($C$109&lt;&gt;"",$M$109="")</formula>
    </cfRule>
  </conditionalFormatting>
  <conditionalFormatting sqref="H129:J129">
    <cfRule type="expression" dxfId="36" priority="8">
      <formula>AND($C$129&lt;&gt;"",$H$129="")</formula>
    </cfRule>
  </conditionalFormatting>
  <conditionalFormatting sqref="M129:O129">
    <cfRule type="expression" dxfId="35" priority="7">
      <formula>AND($C$129&lt;&gt;"",$M$129="")</formula>
    </cfRule>
  </conditionalFormatting>
  <conditionalFormatting sqref="H149:J149">
    <cfRule type="expression" dxfId="34" priority="6">
      <formula>AND($C$149&lt;&gt;"",$H$149="")</formula>
    </cfRule>
  </conditionalFormatting>
  <conditionalFormatting sqref="M149:O149">
    <cfRule type="expression" dxfId="33" priority="5">
      <formula>AND($C$149&lt;&gt;"",$M$149="")</formula>
    </cfRule>
  </conditionalFormatting>
  <conditionalFormatting sqref="H169:J169">
    <cfRule type="expression" dxfId="32" priority="4">
      <formula>AND($C$169&lt;&gt;"",$H$169="")</formula>
    </cfRule>
  </conditionalFormatting>
  <conditionalFormatting sqref="M169:O169">
    <cfRule type="expression" dxfId="31" priority="3">
      <formula>AND($C$169&lt;&gt;"",$M$169="")</formula>
    </cfRule>
  </conditionalFormatting>
  <conditionalFormatting sqref="H189:J189">
    <cfRule type="expression" dxfId="30" priority="2">
      <formula>AND($C$189&lt;&gt;"",$H$189="")</formula>
    </cfRule>
  </conditionalFormatting>
  <conditionalFormatting sqref="M189:O189">
    <cfRule type="expression" dxfId="29" priority="1">
      <formula>AND($C$189&lt;&gt;"",$M$189="")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indexed="11"/>
  </sheetPr>
  <dimension ref="A1:P76"/>
  <sheetViews>
    <sheetView defaultGridColor="0" colorId="22" zoomScale="87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B3" sqref="B3"/>
    </sheetView>
  </sheetViews>
  <sheetFormatPr defaultColWidth="9.81640625" defaultRowHeight="15"/>
  <cols>
    <col min="1" max="1" width="21" customWidth="1"/>
    <col min="2" max="3" width="30.6328125" customWidth="1"/>
  </cols>
  <sheetData>
    <row r="1" spans="1:3" ht="15.6">
      <c r="A1" s="208"/>
      <c r="B1" s="16" t="s">
        <v>23</v>
      </c>
    </row>
    <row r="2" spans="1:3">
      <c r="A2" s="226" t="s">
        <v>228</v>
      </c>
      <c r="B2" s="18" t="s">
        <v>256</v>
      </c>
    </row>
    <row r="3" spans="1:3" ht="15.9" customHeight="1">
      <c r="A3" s="17" t="s">
        <v>24</v>
      </c>
      <c r="B3" s="18"/>
    </row>
    <row r="4" spans="1:3" ht="15.9" customHeight="1">
      <c r="A4" s="17" t="s">
        <v>25</v>
      </c>
      <c r="B4" s="18"/>
    </row>
    <row r="5" spans="1:3" ht="15.9" customHeight="1">
      <c r="A5" s="17" t="s">
        <v>26</v>
      </c>
      <c r="B5" s="18"/>
    </row>
    <row r="6" spans="1:3" ht="15.9" customHeight="1">
      <c r="A6" s="17" t="s">
        <v>27</v>
      </c>
      <c r="B6" s="18"/>
    </row>
    <row r="7" spans="1:3" ht="15.9" customHeight="1">
      <c r="A7" s="17" t="s">
        <v>28</v>
      </c>
      <c r="B7" s="18"/>
    </row>
    <row r="8" spans="1:3" ht="15.9" customHeight="1">
      <c r="A8" s="20" t="s">
        <v>29</v>
      </c>
      <c r="B8" s="18"/>
    </row>
    <row r="9" spans="1:3" ht="15.9" customHeight="1">
      <c r="A9" s="20" t="s">
        <v>30</v>
      </c>
      <c r="B9" s="212"/>
    </row>
    <row r="10" spans="1:3" ht="15.9" customHeight="1">
      <c r="A10" s="20" t="s">
        <v>31</v>
      </c>
      <c r="B10" s="212"/>
    </row>
    <row r="11" spans="1:3" ht="15.9" customHeight="1">
      <c r="A11" s="17" t="s">
        <v>32</v>
      </c>
      <c r="B11" s="18"/>
    </row>
    <row r="12" spans="1:3" ht="15.9" customHeight="1">
      <c r="A12" s="17" t="s">
        <v>33</v>
      </c>
      <c r="B12" s="212"/>
      <c r="C12" s="365" t="s">
        <v>1536</v>
      </c>
    </row>
    <row r="13" spans="1:3" ht="15.9" customHeight="1">
      <c r="A13" s="17" t="s">
        <v>34</v>
      </c>
      <c r="B13" s="338"/>
      <c r="C13" s="365"/>
    </row>
    <row r="14" spans="1:3" ht="15.9" customHeight="1">
      <c r="A14" s="209" t="s">
        <v>35</v>
      </c>
      <c r="B14" s="339"/>
      <c r="C14" s="339"/>
    </row>
    <row r="15" spans="1:3" ht="15.9" customHeight="1">
      <c r="A15" s="209" t="s">
        <v>36</v>
      </c>
      <c r="B15" s="345" t="str">
        <f>IF(B14="","", VLOOKUP(B14,CEMENT!A3:E57,4,FALSE))</f>
        <v/>
      </c>
      <c r="C15" s="339"/>
    </row>
    <row r="16" spans="1:3" ht="15.9" customHeight="1">
      <c r="A16" s="210" t="s">
        <v>37</v>
      </c>
      <c r="B16" s="339"/>
      <c r="C16" s="339"/>
    </row>
    <row r="17" spans="1:3" ht="15.9" customHeight="1">
      <c r="A17" s="210" t="s">
        <v>38</v>
      </c>
      <c r="B17" s="345" t="str">
        <f>IF(B16="","", VLOOKUP(B16,CEMENT!A3:E57,4,FALSE))</f>
        <v/>
      </c>
      <c r="C17" s="339"/>
    </row>
    <row r="18" spans="1:3" ht="15.9" customHeight="1">
      <c r="A18" s="20" t="s">
        <v>39</v>
      </c>
      <c r="B18" s="339"/>
      <c r="C18" s="339"/>
    </row>
    <row r="19" spans="1:3" ht="15.9" customHeight="1">
      <c r="A19" s="209" t="s">
        <v>40</v>
      </c>
      <c r="B19" s="345" t="str">
        <f>IF(B18="","", VLOOKUP(B18,CEMENT!A3:E57,4,FALSE))</f>
        <v/>
      </c>
      <c r="C19" s="339"/>
    </row>
    <row r="20" spans="1:3" ht="15.9" customHeight="1">
      <c r="A20" s="210" t="s">
        <v>41</v>
      </c>
      <c r="B20" s="339"/>
      <c r="C20" s="339"/>
    </row>
    <row r="21" spans="1:3" ht="15.9" customHeight="1">
      <c r="A21" s="210" t="s">
        <v>42</v>
      </c>
      <c r="B21" s="345" t="str">
        <f>IF(B20="","", VLOOKUP(B20,CEMENT!A3:E57,4,FALSE))</f>
        <v/>
      </c>
      <c r="C21" s="339"/>
    </row>
    <row r="22" spans="1:3" ht="15.9" customHeight="1">
      <c r="A22" s="209" t="s">
        <v>43</v>
      </c>
      <c r="B22" s="340"/>
      <c r="C22" s="340"/>
    </row>
    <row r="23" spans="1:3" ht="15.9" customHeight="1">
      <c r="A23" s="209" t="s">
        <v>44</v>
      </c>
      <c r="B23" s="346" t="str">
        <f>IF(B22="","",VLOOKUP(B22,FLYASH!A3:E64,4,FALSE))</f>
        <v/>
      </c>
      <c r="C23" s="340"/>
    </row>
    <row r="24" spans="1:3" ht="15.9" customHeight="1">
      <c r="A24" s="209" t="s">
        <v>45</v>
      </c>
      <c r="B24" s="346" t="str">
        <f>IF(B22="","",VLOOKUP(B22,FLYASH!A3:E64,5,FALSE))</f>
        <v/>
      </c>
      <c r="C24" s="341"/>
    </row>
    <row r="25" spans="1:3" ht="15.9" customHeight="1">
      <c r="A25" s="210" t="s">
        <v>46</v>
      </c>
      <c r="B25" s="340"/>
      <c r="C25" s="340"/>
    </row>
    <row r="26" spans="1:3" ht="15.9" customHeight="1">
      <c r="A26" s="210" t="s">
        <v>47</v>
      </c>
      <c r="B26" s="346" t="str">
        <f>IF(B25="","",VLOOKUP(B25,FLYASH!A3:E64,4,FALSE))</f>
        <v/>
      </c>
      <c r="C26" s="340"/>
    </row>
    <row r="27" spans="1:3" ht="15.9" customHeight="1">
      <c r="A27" s="210" t="s">
        <v>48</v>
      </c>
      <c r="B27" s="346" t="str">
        <f>IF(B25="","",VLOOKUP(B25,FLYASH!A3:E64,5,FALSE))</f>
        <v/>
      </c>
      <c r="C27" s="341"/>
    </row>
    <row r="28" spans="1:3" ht="15.9" customHeight="1">
      <c r="A28" s="209" t="s">
        <v>49</v>
      </c>
      <c r="B28" s="340"/>
      <c r="C28" s="340"/>
    </row>
    <row r="29" spans="1:3" ht="15.9" customHeight="1">
      <c r="A29" s="209" t="s">
        <v>50</v>
      </c>
      <c r="B29" s="346" t="str">
        <f>IF(B28="","",VLOOKUP(B28,FLYASH!A3:E64,4,FALSE))</f>
        <v/>
      </c>
      <c r="C29" s="340"/>
    </row>
    <row r="30" spans="1:3" ht="15.9" customHeight="1">
      <c r="A30" s="209" t="s">
        <v>51</v>
      </c>
      <c r="B30" s="346" t="str">
        <f>IF(B28="","",VLOOKUP(B28,FLYASH!A3:E64,5,FALSE))</f>
        <v/>
      </c>
      <c r="C30" s="341"/>
    </row>
    <row r="31" spans="1:3" ht="15.9" customHeight="1">
      <c r="A31" s="210" t="s">
        <v>261</v>
      </c>
      <c r="B31" s="341"/>
      <c r="C31" s="341"/>
    </row>
    <row r="32" spans="1:3" ht="15.9" customHeight="1">
      <c r="A32" s="210" t="s">
        <v>262</v>
      </c>
      <c r="B32" s="347" t="str">
        <f>IF(B31="","",VLOOKUP(B31,SLAG!A3:E16,5,FALSE))</f>
        <v/>
      </c>
      <c r="C32" s="342"/>
    </row>
    <row r="33" spans="1:16" ht="15.9" customHeight="1">
      <c r="A33" s="210" t="s">
        <v>263</v>
      </c>
      <c r="B33" s="348" t="str">
        <f>IF(B31="","",VLOOKUP(B31,SLAG!A3:E16,4,FALSE))</f>
        <v/>
      </c>
      <c r="C33" s="341"/>
    </row>
    <row r="34" spans="1:16" ht="15.9" customHeight="1">
      <c r="A34" s="256" t="s">
        <v>1537</v>
      </c>
      <c r="B34" s="343"/>
      <c r="C34" s="343"/>
      <c r="O34">
        <v>2</v>
      </c>
      <c r="P34">
        <v>1</v>
      </c>
    </row>
    <row r="35" spans="1:16" ht="15.9" customHeight="1">
      <c r="A35" s="256" t="s">
        <v>1538</v>
      </c>
      <c r="B35" s="344"/>
      <c r="C35" s="344"/>
      <c r="O35">
        <v>3</v>
      </c>
      <c r="P35">
        <v>7</v>
      </c>
    </row>
    <row r="36" spans="1:16" ht="15.9" customHeight="1">
      <c r="A36" s="256" t="s">
        <v>1539</v>
      </c>
      <c r="B36" s="343"/>
      <c r="C36" s="343"/>
      <c r="O36">
        <v>4</v>
      </c>
    </row>
    <row r="37" spans="1:16" ht="15.9" customHeight="1">
      <c r="A37" s="210" t="s">
        <v>1540</v>
      </c>
      <c r="B37" s="343"/>
      <c r="C37" s="343"/>
      <c r="O37">
        <v>5</v>
      </c>
    </row>
    <row r="38" spans="1:16" ht="15.9" customHeight="1">
      <c r="A38" s="210" t="s">
        <v>1541</v>
      </c>
      <c r="B38" s="344"/>
      <c r="C38" s="344"/>
      <c r="O38">
        <v>6</v>
      </c>
    </row>
    <row r="39" spans="1:16" ht="15.9" customHeight="1">
      <c r="A39" s="210" t="s">
        <v>1542</v>
      </c>
      <c r="B39" s="343"/>
      <c r="C39" s="343"/>
    </row>
    <row r="40" spans="1:16" ht="15.9" customHeight="1">
      <c r="A40" s="256" t="s">
        <v>1543</v>
      </c>
      <c r="B40" s="343"/>
      <c r="C40" s="343"/>
    </row>
    <row r="41" spans="1:16" ht="15.9" customHeight="1">
      <c r="A41" s="256" t="s">
        <v>1544</v>
      </c>
      <c r="B41" s="344"/>
      <c r="C41" s="344"/>
    </row>
    <row r="42" spans="1:16" ht="15.9" customHeight="1">
      <c r="A42" s="256" t="s">
        <v>1545</v>
      </c>
      <c r="B42" s="343"/>
      <c r="C42" s="343"/>
    </row>
    <row r="43" spans="1:16" ht="15.9" customHeight="1">
      <c r="A43" s="210" t="s">
        <v>1546</v>
      </c>
      <c r="B43" s="343"/>
      <c r="C43" s="343"/>
    </row>
    <row r="44" spans="1:16" ht="15.9" customHeight="1">
      <c r="A44" s="210" t="s">
        <v>1547</v>
      </c>
      <c r="B44" s="343"/>
      <c r="C44" s="343"/>
    </row>
    <row r="45" spans="1:16" ht="15.9" customHeight="1">
      <c r="A45" s="210" t="s">
        <v>1548</v>
      </c>
      <c r="B45" s="343"/>
      <c r="C45" s="343"/>
    </row>
    <row r="46" spans="1:16" ht="15.9" customHeight="1">
      <c r="A46" s="256" t="s">
        <v>1549</v>
      </c>
      <c r="B46" s="343"/>
      <c r="C46" s="343"/>
    </row>
    <row r="47" spans="1:16" ht="15.9" customHeight="1">
      <c r="A47" s="256" t="s">
        <v>1550</v>
      </c>
      <c r="B47" s="343"/>
      <c r="C47" s="343"/>
    </row>
    <row r="48" spans="1:16" ht="15.9" customHeight="1">
      <c r="A48" s="256" t="s">
        <v>1551</v>
      </c>
      <c r="B48" s="343"/>
      <c r="C48" s="343"/>
    </row>
    <row r="49" spans="1:3" ht="15.9" customHeight="1">
      <c r="A49" s="210" t="s">
        <v>1552</v>
      </c>
      <c r="B49" s="343"/>
      <c r="C49" s="343"/>
    </row>
    <row r="50" spans="1:3" ht="15.9" customHeight="1">
      <c r="A50" s="210" t="s">
        <v>1553</v>
      </c>
      <c r="B50" s="344"/>
      <c r="C50" s="344"/>
    </row>
    <row r="51" spans="1:3" ht="15.9" customHeight="1">
      <c r="A51" s="210" t="s">
        <v>1554</v>
      </c>
      <c r="B51" s="343"/>
      <c r="C51" s="343"/>
    </row>
    <row r="52" spans="1:3" ht="15.9" customHeight="1">
      <c r="A52" s="17" t="s">
        <v>52</v>
      </c>
      <c r="B52" s="18"/>
    </row>
    <row r="53" spans="1:3" ht="15.9" customHeight="1">
      <c r="A53" s="17" t="s">
        <v>53</v>
      </c>
      <c r="B53" s="212"/>
    </row>
    <row r="54" spans="1:3" ht="15.9" customHeight="1">
      <c r="A54" s="17" t="s">
        <v>54</v>
      </c>
      <c r="B54" s="212"/>
    </row>
    <row r="55" spans="1:3" ht="15.9" customHeight="1">
      <c r="A55" s="17" t="s">
        <v>55</v>
      </c>
      <c r="B55" s="18"/>
    </row>
    <row r="56" spans="1:3" ht="15.9" customHeight="1">
      <c r="A56" s="17" t="s">
        <v>56</v>
      </c>
      <c r="B56" s="18"/>
    </row>
    <row r="57" spans="1:3" ht="15.9" customHeight="1">
      <c r="A57" s="17" t="s">
        <v>55</v>
      </c>
      <c r="B57" s="18"/>
    </row>
    <row r="58" spans="1:3" ht="15.9" customHeight="1">
      <c r="A58" s="17" t="s">
        <v>56</v>
      </c>
      <c r="B58" s="18"/>
    </row>
    <row r="59" spans="1:3" ht="15.9" customHeight="1">
      <c r="A59" s="17" t="s">
        <v>57</v>
      </c>
      <c r="B59" s="18"/>
    </row>
    <row r="60" spans="1:3" ht="15.9" customHeight="1">
      <c r="A60" s="17" t="s">
        <v>56</v>
      </c>
      <c r="B60" s="18"/>
    </row>
    <row r="61" spans="1:3" ht="15.9" customHeight="1">
      <c r="A61" s="17" t="s">
        <v>53</v>
      </c>
      <c r="B61" s="212"/>
    </row>
    <row r="62" spans="1:3" ht="15.9" customHeight="1">
      <c r="A62" s="17" t="s">
        <v>58</v>
      </c>
      <c r="B62" s="212"/>
    </row>
    <row r="63" spans="1:3" ht="15.9" customHeight="1">
      <c r="A63" s="17" t="s">
        <v>57</v>
      </c>
      <c r="B63" s="18"/>
    </row>
    <row r="64" spans="1:3" ht="15.9" customHeight="1">
      <c r="A64" s="17" t="s">
        <v>56</v>
      </c>
      <c r="B64" s="18"/>
    </row>
    <row r="65" spans="1:2" ht="15.9" customHeight="1">
      <c r="A65" s="17" t="s">
        <v>53</v>
      </c>
      <c r="B65" s="212"/>
    </row>
    <row r="66" spans="1:2" ht="15.9" customHeight="1">
      <c r="A66" s="17" t="s">
        <v>58</v>
      </c>
      <c r="B66" s="212"/>
    </row>
    <row r="67" spans="1:2" ht="15.9" customHeight="1">
      <c r="A67" s="17" t="s">
        <v>59</v>
      </c>
      <c r="B67" s="18"/>
    </row>
    <row r="68" spans="1:2" ht="15.9" customHeight="1">
      <c r="A68" s="17" t="s">
        <v>53</v>
      </c>
      <c r="B68" s="212"/>
    </row>
    <row r="69" spans="1:2" ht="15.9" customHeight="1">
      <c r="A69" s="17" t="s">
        <v>58</v>
      </c>
      <c r="B69" s="212"/>
    </row>
    <row r="70" spans="1:2" ht="15.9" customHeight="1">
      <c r="A70" s="17" t="s">
        <v>60</v>
      </c>
      <c r="B70" s="18"/>
    </row>
    <row r="71" spans="1:2" ht="15.9" customHeight="1">
      <c r="A71" s="17" t="s">
        <v>61</v>
      </c>
      <c r="B71" s="18"/>
    </row>
    <row r="72" spans="1:2" ht="15.9" customHeight="1">
      <c r="A72" s="17" t="s">
        <v>62</v>
      </c>
      <c r="B72" s="18"/>
    </row>
    <row r="73" spans="1:2" ht="15.9" customHeight="1">
      <c r="A73" s="17" t="s">
        <v>53</v>
      </c>
      <c r="B73" s="212"/>
    </row>
    <row r="74" spans="1:2" ht="15.9" customHeight="1">
      <c r="A74" s="17" t="s">
        <v>58</v>
      </c>
      <c r="B74" s="212"/>
    </row>
    <row r="75" spans="1:2" ht="15.9" customHeight="1">
      <c r="A75" s="17" t="s">
        <v>63</v>
      </c>
      <c r="B75" s="18"/>
    </row>
    <row r="76" spans="1:2" ht="15.9" customHeight="1">
      <c r="A76" s="211" t="s">
        <v>64</v>
      </c>
      <c r="B76" s="18"/>
    </row>
  </sheetData>
  <sheetProtection algorithmName="SHA-512" hashValue="dnyB7ALGgqdzC8bOOmUqDS4KF+bE4U4Nx1LMdYHGftT593BWMz7JABDAIMvDXfVoxmKJg071XfWXg18rle0Y6w==" saltValue="ASbeiiHGNE1/2l0BdZZlGw==" spinCount="100000" sheet="1"/>
  <mergeCells count="1">
    <mergeCell ref="C12:C13"/>
  </mergeCells>
  <phoneticPr fontId="0" type="noConversion"/>
  <dataValidations count="2">
    <dataValidation type="list" allowBlank="1" showInputMessage="1" showErrorMessage="1" sqref="B36:C36 B39:C39 B42:C42" xr:uid="{1FD3AB0E-DCB4-4C9F-871E-3F6C33A3042D}">
      <formula1>$O$33:$O$38</formula1>
    </dataValidation>
    <dataValidation type="list" allowBlank="1" showInputMessage="1" showErrorMessage="1" sqref="B45:C45 B48:C48 B51:C51" xr:uid="{5C373900-25DB-410C-B503-435E67B9C058}">
      <formula1>$P$33:$P$35</formula1>
    </dataValidation>
  </dataValidations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7CB45FE-9679-4757-A54B-7CFD6244C802}">
          <x14:formula1>
            <xm:f>CEMENT!$A$3:$A$57</xm:f>
          </x14:formula1>
          <xm:sqref>B14 B16 B18 B20</xm:sqref>
        </x14:dataValidation>
        <x14:dataValidation type="list" allowBlank="1" showInputMessage="1" showErrorMessage="1" xr:uid="{5DD2E646-55D9-4A51-BBFE-20C902D354DD}">
          <x14:formula1>
            <xm:f>FLYASH!$A$3:$A$64</xm:f>
          </x14:formula1>
          <xm:sqref>B22 B25 B28</xm:sqref>
        </x14:dataValidation>
        <x14:dataValidation type="list" allowBlank="1" showInputMessage="1" showErrorMessage="1" xr:uid="{D0D13299-C526-4799-8B6B-5196921E011E}">
          <x14:formula1>
            <xm:f>SLAG!$A$3:$A$16</xm:f>
          </x14:formula1>
          <xm:sqref>B31</xm:sqref>
        </x14:dataValidation>
        <x14:dataValidation type="list" allowBlank="1" showInputMessage="1" showErrorMessage="1" xr:uid="{57A24C87-374F-4000-8C31-E6239B71D39D}">
          <x14:formula1>
            <xm:f>CEMENT!$G$3:$G$20</xm:f>
          </x14:formula1>
          <xm:sqref>C15 C17 C19 C21</xm:sqref>
        </x14:dataValidation>
        <x14:dataValidation type="list" allowBlank="1" showInputMessage="1" showErrorMessage="1" xr:uid="{6E5890D8-27B0-48E1-83F9-EEA5D7CF50BC}">
          <x14:formula1>
            <xm:f>FLYASH!$G$4:$G$11</xm:f>
          </x14:formula1>
          <xm:sqref>C23 C26 C29</xm:sqref>
        </x14:dataValidation>
        <x14:dataValidation type="list" allowBlank="1" showInputMessage="1" showErrorMessage="1" xr:uid="{AA4A053B-3495-4B8C-8BF2-BD2EF62A7AC6}">
          <x14:formula1>
            <xm:f>CA!$A$3:$A$352</xm:f>
          </x14:formula1>
          <xm:sqref>B34 B37 B40</xm:sqref>
        </x14:dataValidation>
        <x14:dataValidation type="list" allowBlank="1" showInputMessage="1" showErrorMessage="1" xr:uid="{30DB065E-E9E7-4BA0-A092-59515A5C3210}">
          <x14:formula1>
            <xm:f>FA!$A$3:$A$309</xm:f>
          </x14:formula1>
          <xm:sqref>B43 B46 B49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E128-8DA0-4EDA-970B-2606A8A30336}">
  <sheetPr>
    <tabColor theme="5" tint="0.39997558519241921"/>
  </sheetPr>
  <dimension ref="A1:R202"/>
  <sheetViews>
    <sheetView workbookViewId="0">
      <selection activeCell="M26" sqref="M26:O26"/>
    </sheetView>
  </sheetViews>
  <sheetFormatPr defaultColWidth="8.6328125" defaultRowHeight="13.8"/>
  <cols>
    <col min="1" max="1" width="8.6328125" style="421"/>
    <col min="2" max="2" width="8.1796875" style="421" bestFit="1" customWidth="1"/>
    <col min="3" max="16384" width="8.6328125" style="421"/>
  </cols>
  <sheetData>
    <row r="1" spans="1:16" ht="14.4" customHeight="1">
      <c r="A1" s="460" t="s">
        <v>1921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2"/>
      <c r="P1" s="420"/>
    </row>
    <row r="2" spans="1:16" ht="14.4" customHeight="1" thickBot="1">
      <c r="A2" s="463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5"/>
      <c r="P2" s="420"/>
    </row>
    <row r="3" spans="1:16" ht="14.4">
      <c r="A3" s="425" t="s">
        <v>1922</v>
      </c>
    </row>
    <row r="4" spans="1:16" ht="14.4">
      <c r="A4" s="426" t="s">
        <v>1923</v>
      </c>
      <c r="B4" s="426"/>
      <c r="C4" s="427" t="s">
        <v>1924</v>
      </c>
    </row>
    <row r="5" spans="1:16" ht="14.4">
      <c r="A5" s="328"/>
      <c r="B5" s="428" t="s">
        <v>1925</v>
      </c>
      <c r="C5" s="429"/>
      <c r="D5" s="429"/>
      <c r="E5" s="429"/>
      <c r="F5" s="328"/>
      <c r="G5" s="428" t="s">
        <v>1926</v>
      </c>
      <c r="H5" s="429"/>
      <c r="I5" s="429"/>
      <c r="J5" s="429"/>
      <c r="K5" s="328"/>
      <c r="L5" s="428" t="s">
        <v>1927</v>
      </c>
      <c r="M5" s="430"/>
      <c r="N5" s="430"/>
      <c r="O5" s="430"/>
    </row>
    <row r="6" spans="1:16" ht="14.4">
      <c r="A6" s="328"/>
      <c r="B6" s="428" t="s">
        <v>1928</v>
      </c>
      <c r="C6" s="431"/>
      <c r="D6" s="431"/>
      <c r="E6" s="431"/>
      <c r="F6" s="328"/>
      <c r="G6" s="428" t="s">
        <v>1929</v>
      </c>
      <c r="H6" s="431"/>
      <c r="I6" s="431"/>
      <c r="J6" s="431"/>
      <c r="K6" s="328"/>
      <c r="L6" s="428" t="s">
        <v>1930</v>
      </c>
      <c r="M6" s="432"/>
      <c r="N6" s="431"/>
      <c r="O6" s="431"/>
    </row>
    <row r="7" spans="1:16" ht="14.4">
      <c r="A7" s="328"/>
      <c r="B7" s="428" t="s">
        <v>1931</v>
      </c>
      <c r="C7" s="431"/>
      <c r="D7" s="431"/>
      <c r="E7" s="431"/>
      <c r="F7" s="328"/>
      <c r="G7" s="428" t="s">
        <v>1932</v>
      </c>
      <c r="H7" s="431"/>
      <c r="I7" s="431"/>
      <c r="J7" s="431"/>
      <c r="K7" s="328"/>
      <c r="L7" s="428" t="str">
        <f>IF(L8&lt;&gt;"","", "Expiration Date:")</f>
        <v>Expiration Date:</v>
      </c>
      <c r="M7" s="432"/>
      <c r="N7" s="431"/>
      <c r="O7" s="431"/>
    </row>
    <row r="8" spans="1:16" ht="14.4">
      <c r="A8" s="328"/>
      <c r="B8" s="328"/>
      <c r="F8" s="328"/>
      <c r="G8" s="328"/>
      <c r="K8" s="328"/>
      <c r="L8" s="428" t="str">
        <f>IF(M6="","", IF(M7&lt;&gt;"","", "Expiration Date:"))</f>
        <v/>
      </c>
      <c r="M8" s="433" t="str">
        <f>IF(AND(M6&lt;&gt;"", M7=""), (M6+90),"")</f>
        <v/>
      </c>
      <c r="N8" s="433"/>
      <c r="O8" s="433"/>
    </row>
    <row r="9" spans="1:16" ht="14.4">
      <c r="A9" s="328"/>
      <c r="B9" s="428" t="s">
        <v>1933</v>
      </c>
      <c r="C9" s="430"/>
      <c r="D9" s="430"/>
      <c r="E9" s="430"/>
      <c r="F9" s="328"/>
      <c r="G9" s="428" t="s">
        <v>1934</v>
      </c>
      <c r="H9" s="430"/>
      <c r="I9" s="430"/>
      <c r="J9" s="430"/>
      <c r="K9" s="328"/>
      <c r="L9" s="434" t="s">
        <v>1935</v>
      </c>
      <c r="M9" s="435"/>
      <c r="N9" s="435"/>
      <c r="O9" s="435"/>
    </row>
    <row r="10" spans="1:16" ht="14.4">
      <c r="A10" s="436" t="s">
        <v>1936</v>
      </c>
      <c r="B10" s="436"/>
      <c r="F10" s="328"/>
      <c r="G10" s="328"/>
      <c r="K10" s="328"/>
      <c r="L10" s="328"/>
    </row>
    <row r="11" spans="1:16" ht="14.4">
      <c r="A11" s="328"/>
      <c r="B11" s="428" t="s">
        <v>1937</v>
      </c>
      <c r="C11" s="430"/>
      <c r="D11" s="430"/>
      <c r="E11" s="430"/>
      <c r="F11" s="328"/>
      <c r="G11" s="428" t="s">
        <v>1938</v>
      </c>
      <c r="H11" s="430"/>
      <c r="I11" s="430"/>
      <c r="J11" s="430"/>
      <c r="K11" s="328"/>
      <c r="L11" s="428" t="s">
        <v>1939</v>
      </c>
      <c r="M11" s="430"/>
      <c r="N11" s="430"/>
      <c r="O11" s="430"/>
    </row>
    <row r="12" spans="1:16" ht="14.4">
      <c r="A12" s="328"/>
      <c r="B12" s="428" t="s">
        <v>1940</v>
      </c>
      <c r="C12" s="437"/>
      <c r="D12" s="437"/>
      <c r="E12" s="437"/>
      <c r="F12" s="328"/>
      <c r="G12" s="428" t="s">
        <v>1941</v>
      </c>
      <c r="H12" s="437"/>
      <c r="I12" s="437"/>
      <c r="J12" s="437"/>
      <c r="K12" s="328"/>
      <c r="L12" s="428" t="s">
        <v>1942</v>
      </c>
      <c r="M12" s="437"/>
      <c r="N12" s="437"/>
      <c r="O12" s="437"/>
    </row>
    <row r="13" spans="1:16" ht="14.4">
      <c r="A13" s="328"/>
      <c r="B13" s="428" t="s">
        <v>1943</v>
      </c>
      <c r="C13" s="437"/>
      <c r="D13" s="437"/>
      <c r="E13" s="437"/>
      <c r="F13" s="328"/>
      <c r="G13" s="428" t="s">
        <v>1944</v>
      </c>
      <c r="H13" s="437"/>
      <c r="I13" s="437"/>
      <c r="J13" s="437"/>
      <c r="L13" s="438"/>
      <c r="M13" s="449"/>
      <c r="N13" s="449"/>
      <c r="O13" s="449"/>
    </row>
    <row r="14" spans="1:16" ht="14.4">
      <c r="A14" s="328"/>
      <c r="B14" s="428" t="s">
        <v>1946</v>
      </c>
      <c r="C14" s="437"/>
      <c r="D14" s="437"/>
      <c r="E14" s="437"/>
      <c r="F14" s="328"/>
      <c r="G14" s="428" t="s">
        <v>1947</v>
      </c>
      <c r="H14" s="439"/>
      <c r="I14" s="439"/>
      <c r="J14" s="439"/>
    </row>
    <row r="15" spans="1:16">
      <c r="A15" s="328"/>
      <c r="B15" s="328"/>
      <c r="I15" s="440" t="s">
        <v>1948</v>
      </c>
      <c r="J15" s="440"/>
      <c r="K15" s="440"/>
      <c r="L15" s="440"/>
    </row>
    <row r="16" spans="1:16" ht="14.4">
      <c r="A16" s="328"/>
      <c r="B16" s="428" t="s">
        <v>1949</v>
      </c>
      <c r="C16" s="441"/>
      <c r="D16" s="442"/>
      <c r="E16" s="442"/>
      <c r="F16" s="442"/>
      <c r="G16" s="443"/>
      <c r="I16" s="440"/>
      <c r="J16" s="440"/>
      <c r="K16" s="440"/>
      <c r="L16" s="440"/>
    </row>
    <row r="17" spans="1:15">
      <c r="A17" s="328"/>
      <c r="B17" s="328"/>
      <c r="C17" s="441"/>
      <c r="D17" s="442"/>
      <c r="E17" s="442"/>
      <c r="F17" s="442"/>
      <c r="G17" s="443"/>
    </row>
    <row r="18" spans="1:15">
      <c r="A18" s="328"/>
      <c r="B18" s="328"/>
      <c r="C18" s="441"/>
      <c r="D18" s="442"/>
      <c r="E18" s="442"/>
      <c r="F18" s="442"/>
      <c r="G18" s="443"/>
    </row>
    <row r="19" spans="1:15">
      <c r="A19" s="328"/>
      <c r="B19" s="328"/>
      <c r="C19" s="441"/>
      <c r="D19" s="442"/>
      <c r="E19" s="442"/>
      <c r="F19" s="442"/>
      <c r="G19" s="443"/>
    </row>
    <row r="20" spans="1:15">
      <c r="A20" s="328"/>
      <c r="B20" s="328"/>
      <c r="C20" s="441"/>
      <c r="D20" s="442"/>
      <c r="E20" s="442"/>
      <c r="F20" s="442"/>
      <c r="G20" s="443"/>
    </row>
    <row r="21" spans="1:15">
      <c r="A21" s="328"/>
      <c r="B21" s="328"/>
      <c r="C21" s="441"/>
      <c r="D21" s="442"/>
      <c r="E21" s="442"/>
      <c r="F21" s="442"/>
      <c r="G21" s="443"/>
    </row>
    <row r="22" spans="1:15">
      <c r="A22" s="328"/>
      <c r="B22" s="328"/>
      <c r="C22" s="444"/>
      <c r="D22" s="444"/>
      <c r="E22" s="444"/>
      <c r="F22" s="444"/>
      <c r="G22" s="444"/>
    </row>
    <row r="23" spans="1:15">
      <c r="A23" s="328"/>
      <c r="B23" s="328"/>
    </row>
    <row r="24" spans="1:15" ht="14.4">
      <c r="A24" s="445" t="s">
        <v>1950</v>
      </c>
      <c r="B24" s="445"/>
      <c r="C24" s="446" t="str">
        <f>IF(C25="","", IF($C$5&lt;&gt;C25, "Oops, Something Went Wrong. Please Verify You Imported the Correct Validation",""))</f>
        <v/>
      </c>
    </row>
    <row r="25" spans="1:15" ht="14.4">
      <c r="A25" s="328"/>
      <c r="B25" s="428" t="s">
        <v>1925</v>
      </c>
      <c r="C25" s="429"/>
      <c r="D25" s="429"/>
      <c r="E25" s="429"/>
      <c r="F25" s="328"/>
      <c r="G25" s="428" t="s">
        <v>1926</v>
      </c>
      <c r="H25" s="430"/>
      <c r="I25" s="430"/>
      <c r="J25" s="430"/>
      <c r="K25" s="328"/>
      <c r="L25" s="428" t="s">
        <v>1927</v>
      </c>
      <c r="M25" s="430"/>
      <c r="N25" s="430"/>
      <c r="O25" s="430"/>
    </row>
    <row r="26" spans="1:15" ht="14.4">
      <c r="A26" s="328"/>
      <c r="B26" s="428" t="s">
        <v>1928</v>
      </c>
      <c r="C26" s="447" t="str">
        <f>IF(AND($C$6&lt;&gt;"",H29&lt;&gt;""), $C$6,"")</f>
        <v/>
      </c>
      <c r="D26" s="447"/>
      <c r="E26" s="447"/>
      <c r="F26" s="328"/>
      <c r="G26" s="428" t="s">
        <v>1929</v>
      </c>
      <c r="H26" s="447" t="str">
        <f>IF(AND($H$6&lt;&gt;"",H29&lt;&gt;""),$H$6,"")</f>
        <v/>
      </c>
      <c r="I26" s="447"/>
      <c r="J26" s="447"/>
      <c r="K26" s="328"/>
      <c r="L26" s="428" t="s">
        <v>1951</v>
      </c>
      <c r="M26" s="432"/>
      <c r="N26" s="431"/>
      <c r="O26" s="431"/>
    </row>
    <row r="27" spans="1:15" ht="14.4">
      <c r="A27" s="328"/>
      <c r="B27" s="428" t="s">
        <v>1952</v>
      </c>
      <c r="C27" s="437"/>
      <c r="D27" s="437"/>
      <c r="E27" s="437"/>
      <c r="F27" s="328"/>
      <c r="G27" s="428" t="s">
        <v>1932</v>
      </c>
      <c r="H27" s="437"/>
      <c r="I27" s="437"/>
      <c r="J27" s="437"/>
      <c r="K27" s="328"/>
      <c r="L27" s="428" t="str">
        <f>IF(L28&lt;&gt;"","", "Expiration Date:")</f>
        <v>Expiration Date:</v>
      </c>
      <c r="M27" s="432"/>
      <c r="N27" s="431"/>
      <c r="O27" s="431"/>
    </row>
    <row r="28" spans="1:15" ht="14.4">
      <c r="A28" s="328"/>
      <c r="B28" s="328"/>
      <c r="F28" s="328"/>
      <c r="G28" s="428" t="s">
        <v>1931</v>
      </c>
      <c r="H28" s="437"/>
      <c r="I28" s="437"/>
      <c r="J28" s="437"/>
      <c r="K28" s="328"/>
      <c r="L28" s="428" t="str">
        <f>IF(M26="","", IF(M27&lt;&gt;"","", "Expiration Date:"))</f>
        <v/>
      </c>
      <c r="M28" s="433" t="str">
        <f>IF(AND(M26&lt;&gt;"", M27=""), (M26+90),"")</f>
        <v/>
      </c>
      <c r="N28" s="433"/>
      <c r="O28" s="433"/>
    </row>
    <row r="29" spans="1:15" ht="14.4">
      <c r="A29" s="328"/>
      <c r="B29" s="428" t="s">
        <v>1933</v>
      </c>
      <c r="C29" s="429"/>
      <c r="D29" s="429"/>
      <c r="E29" s="429"/>
      <c r="F29" s="328"/>
      <c r="G29" s="428" t="s">
        <v>1934</v>
      </c>
      <c r="H29" s="430"/>
      <c r="I29" s="430"/>
      <c r="J29" s="430"/>
      <c r="K29" s="328"/>
      <c r="L29" s="434" t="s">
        <v>1935</v>
      </c>
      <c r="M29" s="448" t="str">
        <f>IF(AND(M9&lt;&gt;"", H29&lt;&gt;""),M9,"")</f>
        <v/>
      </c>
      <c r="N29" s="448"/>
      <c r="O29" s="448"/>
    </row>
    <row r="30" spans="1:15" ht="14.4">
      <c r="A30" s="436" t="s">
        <v>1953</v>
      </c>
      <c r="B30" s="436"/>
      <c r="C30" s="446" t="str">
        <f>IF(C29="","", IF($C$9&lt;&gt;C29, "Oops, Something Went Wrong. Please Verify You Imported the Correct Validation",""))</f>
        <v/>
      </c>
      <c r="F30" s="328"/>
      <c r="G30" s="328"/>
    </row>
    <row r="31" spans="1:15" ht="14.4">
      <c r="A31" s="328"/>
      <c r="B31" s="428" t="s">
        <v>1937</v>
      </c>
      <c r="C31" s="430"/>
      <c r="D31" s="430"/>
      <c r="E31" s="430"/>
      <c r="F31" s="328"/>
      <c r="G31" s="428" t="s">
        <v>1938</v>
      </c>
      <c r="H31" s="430"/>
      <c r="I31" s="430"/>
      <c r="J31" s="430"/>
      <c r="K31" s="328"/>
      <c r="L31" s="428" t="s">
        <v>1939</v>
      </c>
      <c r="M31" s="430"/>
      <c r="N31" s="430"/>
      <c r="O31" s="430"/>
    </row>
    <row r="32" spans="1:15" ht="14.4">
      <c r="A32" s="328"/>
      <c r="B32" s="428" t="s">
        <v>1940</v>
      </c>
      <c r="C32" s="437"/>
      <c r="D32" s="437"/>
      <c r="E32" s="437"/>
      <c r="F32" s="328"/>
      <c r="G32" s="428" t="s">
        <v>1941</v>
      </c>
      <c r="H32" s="437"/>
      <c r="I32" s="437"/>
      <c r="J32" s="437"/>
      <c r="K32" s="328"/>
      <c r="L32" s="428" t="s">
        <v>1942</v>
      </c>
      <c r="M32" s="437"/>
      <c r="N32" s="437"/>
      <c r="O32" s="437"/>
    </row>
    <row r="33" spans="1:18" ht="14.4">
      <c r="A33" s="328"/>
      <c r="B33" s="428" t="s">
        <v>1943</v>
      </c>
      <c r="C33" s="437"/>
      <c r="D33" s="437"/>
      <c r="E33" s="437"/>
      <c r="F33" s="328"/>
      <c r="G33" s="428" t="s">
        <v>1944</v>
      </c>
      <c r="H33" s="437"/>
      <c r="I33" s="437"/>
      <c r="J33" s="437"/>
      <c r="K33" s="328"/>
      <c r="L33" s="428"/>
      <c r="M33" s="449"/>
      <c r="N33" s="449"/>
      <c r="O33" s="449"/>
      <c r="Q33" s="450"/>
      <c r="R33" s="451"/>
    </row>
    <row r="34" spans="1:18" ht="14.4">
      <c r="A34" s="328"/>
      <c r="B34" s="428" t="s">
        <v>1946</v>
      </c>
      <c r="C34" s="437"/>
      <c r="D34" s="437"/>
      <c r="E34" s="437"/>
      <c r="F34" s="328"/>
      <c r="G34" s="428" t="s">
        <v>1947</v>
      </c>
      <c r="H34" s="439"/>
      <c r="I34" s="439"/>
      <c r="J34" s="439"/>
      <c r="K34" s="328"/>
      <c r="L34" s="428" t="s">
        <v>1954</v>
      </c>
      <c r="M34" s="439"/>
      <c r="N34" s="439"/>
      <c r="O34" s="439"/>
      <c r="Q34" s="452"/>
      <c r="R34" s="453"/>
    </row>
    <row r="35" spans="1:18">
      <c r="A35" s="328"/>
      <c r="B35" s="328"/>
    </row>
    <row r="36" spans="1:18" ht="14.4">
      <c r="A36" s="328"/>
      <c r="B36" s="428" t="s">
        <v>1949</v>
      </c>
      <c r="C36" s="441"/>
      <c r="D36" s="442"/>
      <c r="E36" s="442"/>
      <c r="F36" s="442"/>
      <c r="G36" s="443"/>
    </row>
    <row r="37" spans="1:18">
      <c r="A37" s="328"/>
      <c r="B37" s="328"/>
      <c r="C37" s="441"/>
      <c r="D37" s="442"/>
      <c r="E37" s="442"/>
      <c r="F37" s="442"/>
      <c r="G37" s="443"/>
    </row>
    <row r="38" spans="1:18">
      <c r="A38" s="328"/>
      <c r="B38" s="328"/>
      <c r="C38" s="441"/>
      <c r="D38" s="442"/>
      <c r="E38" s="442"/>
      <c r="F38" s="442"/>
      <c r="G38" s="443"/>
    </row>
    <row r="39" spans="1:18">
      <c r="A39" s="328"/>
      <c r="B39" s="328"/>
      <c r="C39" s="441"/>
      <c r="D39" s="442"/>
      <c r="E39" s="442"/>
      <c r="F39" s="442"/>
      <c r="G39" s="443"/>
    </row>
    <row r="40" spans="1:18">
      <c r="A40" s="328"/>
      <c r="B40" s="328"/>
      <c r="C40" s="441"/>
      <c r="D40" s="442"/>
      <c r="E40" s="442"/>
      <c r="F40" s="442"/>
      <c r="G40" s="443"/>
    </row>
    <row r="41" spans="1:18">
      <c r="A41" s="328"/>
      <c r="B41" s="328"/>
      <c r="C41" s="441"/>
      <c r="D41" s="442"/>
      <c r="E41" s="442"/>
      <c r="F41" s="442"/>
      <c r="G41" s="443"/>
    </row>
    <row r="42" spans="1:18">
      <c r="A42" s="328"/>
      <c r="B42" s="328"/>
      <c r="C42" s="444"/>
      <c r="D42" s="444"/>
      <c r="E42" s="444"/>
      <c r="F42" s="444"/>
      <c r="G42" s="444"/>
    </row>
    <row r="43" spans="1:18">
      <c r="A43" s="328"/>
      <c r="B43" s="328"/>
    </row>
    <row r="44" spans="1:18" ht="14.4">
      <c r="A44" s="445" t="s">
        <v>1955</v>
      </c>
      <c r="B44" s="445"/>
      <c r="C44" s="446" t="str">
        <f>IF(C45="","", IF($C$5&lt;&gt;C45, "Oops, Something Went Wrong. Please Verify You Imported the Correct Validation",""))</f>
        <v/>
      </c>
    </row>
    <row r="45" spans="1:18" ht="14.4">
      <c r="A45" s="328"/>
      <c r="B45" s="428" t="s">
        <v>1925</v>
      </c>
      <c r="C45" s="429"/>
      <c r="D45" s="429"/>
      <c r="E45" s="429"/>
      <c r="F45" s="328"/>
      <c r="G45" s="428" t="s">
        <v>1926</v>
      </c>
      <c r="H45" s="430"/>
      <c r="I45" s="430"/>
      <c r="J45" s="430"/>
      <c r="K45" s="328"/>
      <c r="L45" s="428" t="s">
        <v>1927</v>
      </c>
      <c r="M45" s="430"/>
      <c r="N45" s="430"/>
      <c r="O45" s="430"/>
    </row>
    <row r="46" spans="1:18" ht="14.4">
      <c r="A46" s="328"/>
      <c r="B46" s="428" t="s">
        <v>1928</v>
      </c>
      <c r="C46" s="447" t="str">
        <f>IF(AND($C$6&lt;&gt;"",H49&lt;&gt;""), $C$6,"")</f>
        <v/>
      </c>
      <c r="D46" s="447"/>
      <c r="E46" s="447"/>
      <c r="F46" s="328"/>
      <c r="G46" s="428" t="s">
        <v>1929</v>
      </c>
      <c r="H46" s="447" t="str">
        <f>IF(AND($H$6&lt;&gt;"",H49&lt;&gt;""),$H$6,"")</f>
        <v/>
      </c>
      <c r="I46" s="447"/>
      <c r="J46" s="447"/>
      <c r="K46" s="328"/>
      <c r="L46" s="428" t="s">
        <v>1951</v>
      </c>
      <c r="M46" s="432"/>
      <c r="N46" s="431"/>
      <c r="O46" s="431"/>
    </row>
    <row r="47" spans="1:18" ht="14.4">
      <c r="A47" s="328"/>
      <c r="B47" s="428" t="s">
        <v>1952</v>
      </c>
      <c r="C47" s="437"/>
      <c r="D47" s="437"/>
      <c r="E47" s="437"/>
      <c r="F47" s="328"/>
      <c r="G47" s="428" t="s">
        <v>1932</v>
      </c>
      <c r="H47" s="437"/>
      <c r="I47" s="437"/>
      <c r="J47" s="437"/>
      <c r="K47" s="328"/>
      <c r="L47" s="428" t="str">
        <f>IF(L48&lt;&gt;"","", "Expiration Date:")</f>
        <v>Expiration Date:</v>
      </c>
      <c r="M47" s="432"/>
      <c r="N47" s="431"/>
      <c r="O47" s="431"/>
    </row>
    <row r="48" spans="1:18" ht="14.4">
      <c r="A48" s="328"/>
      <c r="B48" s="328"/>
      <c r="F48" s="328"/>
      <c r="G48" s="428" t="s">
        <v>1931</v>
      </c>
      <c r="H48" s="437"/>
      <c r="I48" s="437"/>
      <c r="J48" s="437"/>
      <c r="K48" s="328"/>
      <c r="L48" s="428" t="str">
        <f>IF(M46="","", IF(M47&lt;&gt;"","", "Expiration Date:"))</f>
        <v/>
      </c>
      <c r="M48" s="433" t="str">
        <f>IF(AND(M46&lt;&gt;"", M47=""), (M46+90),"")</f>
        <v/>
      </c>
      <c r="N48" s="433"/>
      <c r="O48" s="433"/>
    </row>
    <row r="49" spans="1:18" ht="14.4">
      <c r="A49" s="328"/>
      <c r="B49" s="428" t="s">
        <v>1933</v>
      </c>
      <c r="C49" s="429"/>
      <c r="D49" s="429"/>
      <c r="E49" s="429"/>
      <c r="F49" s="328"/>
      <c r="G49" s="428" t="s">
        <v>1934</v>
      </c>
      <c r="H49" s="430"/>
      <c r="I49" s="430"/>
      <c r="J49" s="430"/>
      <c r="K49" s="328"/>
      <c r="L49" s="434" t="s">
        <v>1935</v>
      </c>
      <c r="M49" s="448" t="str">
        <f>IF(AND(M9&lt;&gt;"", H49&lt;&gt;""),M9,"")</f>
        <v/>
      </c>
      <c r="N49" s="448"/>
      <c r="O49" s="448"/>
    </row>
    <row r="50" spans="1:18" ht="14.4">
      <c r="A50" s="436" t="s">
        <v>1953</v>
      </c>
      <c r="B50" s="436"/>
      <c r="C50" s="446" t="str">
        <f>IF(C49="","", IF($C$9&lt;&gt;C49, "Oops, Something Went Wrong. Please Verify You Imported the Correct Validation",""))</f>
        <v/>
      </c>
      <c r="F50" s="328"/>
      <c r="G50" s="328"/>
      <c r="K50" s="328"/>
      <c r="L50" s="328"/>
    </row>
    <row r="51" spans="1:18" ht="14.4">
      <c r="A51" s="328"/>
      <c r="B51" s="428" t="s">
        <v>1937</v>
      </c>
      <c r="C51" s="430"/>
      <c r="D51" s="430"/>
      <c r="E51" s="430"/>
      <c r="F51" s="328"/>
      <c r="G51" s="428" t="s">
        <v>1938</v>
      </c>
      <c r="H51" s="430"/>
      <c r="I51" s="430"/>
      <c r="J51" s="430"/>
      <c r="K51" s="328"/>
      <c r="L51" s="428" t="s">
        <v>1939</v>
      </c>
      <c r="M51" s="430"/>
      <c r="N51" s="430"/>
      <c r="O51" s="430"/>
    </row>
    <row r="52" spans="1:18" ht="14.4">
      <c r="A52" s="328"/>
      <c r="B52" s="428" t="s">
        <v>1940</v>
      </c>
      <c r="C52" s="437"/>
      <c r="D52" s="437"/>
      <c r="E52" s="437"/>
      <c r="F52" s="328"/>
      <c r="G52" s="428" t="s">
        <v>1941</v>
      </c>
      <c r="H52" s="437"/>
      <c r="I52" s="437"/>
      <c r="J52" s="437"/>
      <c r="K52" s="328"/>
      <c r="L52" s="428" t="s">
        <v>1942</v>
      </c>
      <c r="M52" s="437"/>
      <c r="N52" s="437"/>
      <c r="O52" s="437"/>
    </row>
    <row r="53" spans="1:18" ht="14.4">
      <c r="A53" s="328"/>
      <c r="B53" s="428" t="s">
        <v>1943</v>
      </c>
      <c r="C53" s="437"/>
      <c r="D53" s="437"/>
      <c r="E53" s="437"/>
      <c r="F53" s="328"/>
      <c r="G53" s="428" t="s">
        <v>1944</v>
      </c>
      <c r="H53" s="437"/>
      <c r="I53" s="437"/>
      <c r="J53" s="437"/>
      <c r="K53" s="328"/>
      <c r="L53" s="428"/>
      <c r="M53" s="449"/>
      <c r="N53" s="449"/>
      <c r="O53" s="449"/>
      <c r="Q53" s="450"/>
      <c r="R53" s="451"/>
    </row>
    <row r="54" spans="1:18" ht="14.4">
      <c r="A54" s="328"/>
      <c r="B54" s="428" t="s">
        <v>1946</v>
      </c>
      <c r="C54" s="437"/>
      <c r="D54" s="437"/>
      <c r="E54" s="437"/>
      <c r="F54" s="328"/>
      <c r="G54" s="428" t="s">
        <v>1947</v>
      </c>
      <c r="H54" s="439"/>
      <c r="I54" s="439"/>
      <c r="J54" s="439"/>
      <c r="K54" s="328"/>
      <c r="L54" s="428" t="s">
        <v>1954</v>
      </c>
      <c r="M54" s="439"/>
      <c r="N54" s="439"/>
      <c r="O54" s="439"/>
      <c r="Q54" s="452"/>
      <c r="R54" s="453"/>
    </row>
    <row r="55" spans="1:18">
      <c r="A55" s="328"/>
      <c r="B55" s="328"/>
    </row>
    <row r="56" spans="1:18" ht="14.4">
      <c r="A56" s="328"/>
      <c r="B56" s="428" t="s">
        <v>1949</v>
      </c>
      <c r="C56" s="441"/>
      <c r="D56" s="442"/>
      <c r="E56" s="442"/>
      <c r="F56" s="442"/>
      <c r="G56" s="443"/>
    </row>
    <row r="57" spans="1:18">
      <c r="A57" s="328"/>
      <c r="B57" s="328"/>
      <c r="C57" s="441"/>
      <c r="D57" s="442"/>
      <c r="E57" s="442"/>
      <c r="F57" s="442"/>
      <c r="G57" s="443"/>
    </row>
    <row r="58" spans="1:18">
      <c r="A58" s="328"/>
      <c r="B58" s="328"/>
      <c r="C58" s="441"/>
      <c r="D58" s="442"/>
      <c r="E58" s="442"/>
      <c r="F58" s="442"/>
      <c r="G58" s="443"/>
    </row>
    <row r="59" spans="1:18">
      <c r="A59" s="328"/>
      <c r="B59" s="328"/>
      <c r="C59" s="441"/>
      <c r="D59" s="442"/>
      <c r="E59" s="442"/>
      <c r="F59" s="442"/>
      <c r="G59" s="443"/>
    </row>
    <row r="60" spans="1:18">
      <c r="A60" s="328"/>
      <c r="B60" s="328"/>
      <c r="C60" s="441"/>
      <c r="D60" s="442"/>
      <c r="E60" s="442"/>
      <c r="F60" s="442"/>
      <c r="G60" s="443"/>
    </row>
    <row r="61" spans="1:18">
      <c r="A61" s="328"/>
      <c r="B61" s="328"/>
      <c r="C61" s="441"/>
      <c r="D61" s="442"/>
      <c r="E61" s="442"/>
      <c r="F61" s="442"/>
      <c r="G61" s="443"/>
    </row>
    <row r="62" spans="1:18">
      <c r="A62" s="328"/>
      <c r="B62" s="328"/>
      <c r="C62" s="444"/>
      <c r="D62" s="444"/>
      <c r="E62" s="444"/>
      <c r="F62" s="444"/>
      <c r="G62" s="444"/>
    </row>
    <row r="63" spans="1:18">
      <c r="A63" s="328"/>
      <c r="B63" s="328"/>
    </row>
    <row r="64" spans="1:18" ht="14.4">
      <c r="A64" s="445" t="s">
        <v>1956</v>
      </c>
      <c r="B64" s="445"/>
      <c r="C64" s="446" t="str">
        <f>IF(C65="","", IF($C$5&lt;&gt;C65, "Oops, Something Went Wrong. Please Verify You Imported the Correct Validation",""))</f>
        <v/>
      </c>
    </row>
    <row r="65" spans="1:18" ht="14.4">
      <c r="A65" s="328"/>
      <c r="B65" s="428" t="s">
        <v>1925</v>
      </c>
      <c r="C65" s="429"/>
      <c r="D65" s="429"/>
      <c r="E65" s="429"/>
      <c r="F65" s="328"/>
      <c r="G65" s="428" t="s">
        <v>1926</v>
      </c>
      <c r="H65" s="430"/>
      <c r="I65" s="430"/>
      <c r="J65" s="430"/>
      <c r="K65" s="328"/>
      <c r="L65" s="428" t="s">
        <v>1927</v>
      </c>
      <c r="M65" s="430"/>
      <c r="N65" s="430"/>
      <c r="O65" s="430"/>
    </row>
    <row r="66" spans="1:18" ht="14.4">
      <c r="A66" s="328"/>
      <c r="B66" s="428" t="s">
        <v>1928</v>
      </c>
      <c r="C66" s="447" t="str">
        <f>IF(AND($C$6&lt;&gt;"",H69&lt;&gt;""), $C$6,"")</f>
        <v/>
      </c>
      <c r="D66" s="447"/>
      <c r="E66" s="447"/>
      <c r="F66" s="328"/>
      <c r="G66" s="428" t="s">
        <v>1929</v>
      </c>
      <c r="H66" s="447" t="str">
        <f>IF(AND($H$6&lt;&gt;"",H69&lt;&gt;""),$H$6,"")</f>
        <v/>
      </c>
      <c r="I66" s="447"/>
      <c r="J66" s="447"/>
      <c r="K66" s="328"/>
      <c r="L66" s="428" t="s">
        <v>1951</v>
      </c>
      <c r="M66" s="432"/>
      <c r="N66" s="431"/>
      <c r="O66" s="431"/>
    </row>
    <row r="67" spans="1:18" ht="14.4">
      <c r="A67" s="328"/>
      <c r="B67" s="428" t="s">
        <v>1952</v>
      </c>
      <c r="C67" s="437"/>
      <c r="D67" s="437"/>
      <c r="E67" s="437"/>
      <c r="F67" s="328"/>
      <c r="G67" s="428" t="s">
        <v>1932</v>
      </c>
      <c r="H67" s="437"/>
      <c r="I67" s="437"/>
      <c r="J67" s="437"/>
      <c r="K67" s="328"/>
      <c r="L67" s="428" t="str">
        <f>IF(L68&lt;&gt;"","", "Expiration Date:")</f>
        <v>Expiration Date:</v>
      </c>
      <c r="M67" s="432"/>
      <c r="N67" s="431"/>
      <c r="O67" s="431"/>
    </row>
    <row r="68" spans="1:18" ht="14.4">
      <c r="A68" s="328"/>
      <c r="B68" s="328"/>
      <c r="F68" s="328"/>
      <c r="G68" s="428" t="s">
        <v>1931</v>
      </c>
      <c r="H68" s="437"/>
      <c r="I68" s="437"/>
      <c r="J68" s="437"/>
      <c r="K68" s="328"/>
      <c r="L68" s="428" t="str">
        <f>IF(M66="","", IF(M67&lt;&gt;"","", "Expiration Date:"))</f>
        <v/>
      </c>
      <c r="M68" s="433" t="str">
        <f>IF(AND(M66&lt;&gt;"", M67=""), (M66+90),"")</f>
        <v/>
      </c>
      <c r="N68" s="433"/>
      <c r="O68" s="433"/>
    </row>
    <row r="69" spans="1:18" ht="14.4">
      <c r="A69" s="328"/>
      <c r="B69" s="428" t="s">
        <v>1933</v>
      </c>
      <c r="C69" s="429"/>
      <c r="D69" s="429"/>
      <c r="E69" s="429"/>
      <c r="F69" s="328"/>
      <c r="G69" s="428" t="s">
        <v>1934</v>
      </c>
      <c r="H69" s="430"/>
      <c r="I69" s="430"/>
      <c r="J69" s="430"/>
      <c r="K69" s="328"/>
      <c r="L69" s="434" t="s">
        <v>1935</v>
      </c>
      <c r="M69" s="448" t="str">
        <f>IF(AND(M9&lt;&gt;"",H69&lt;&gt;""),M9,"")</f>
        <v/>
      </c>
      <c r="N69" s="448"/>
      <c r="O69" s="448"/>
    </row>
    <row r="70" spans="1:18" ht="14.4">
      <c r="A70" s="436" t="s">
        <v>1953</v>
      </c>
      <c r="B70" s="436"/>
      <c r="C70" s="446" t="str">
        <f>IF(C69="","", IF($C$9&lt;&gt;C69, "Oops, Something Went Wrong. Please Verify You Imported the Correct Validation",""))</f>
        <v/>
      </c>
      <c r="F70" s="328"/>
      <c r="G70" s="328"/>
      <c r="K70" s="328"/>
      <c r="L70" s="328"/>
    </row>
    <row r="71" spans="1:18" ht="14.4">
      <c r="A71" s="328"/>
      <c r="B71" s="428" t="s">
        <v>1937</v>
      </c>
      <c r="C71" s="430"/>
      <c r="D71" s="430"/>
      <c r="E71" s="430"/>
      <c r="F71" s="328"/>
      <c r="G71" s="428" t="s">
        <v>1938</v>
      </c>
      <c r="H71" s="430"/>
      <c r="I71" s="430"/>
      <c r="J71" s="430"/>
      <c r="K71" s="328"/>
      <c r="L71" s="428" t="s">
        <v>1939</v>
      </c>
      <c r="M71" s="430"/>
      <c r="N71" s="430"/>
      <c r="O71" s="430"/>
    </row>
    <row r="72" spans="1:18" ht="14.4">
      <c r="A72" s="328"/>
      <c r="B72" s="428" t="s">
        <v>1940</v>
      </c>
      <c r="C72" s="437"/>
      <c r="D72" s="437"/>
      <c r="E72" s="437"/>
      <c r="F72" s="328"/>
      <c r="G72" s="428" t="s">
        <v>1941</v>
      </c>
      <c r="H72" s="437"/>
      <c r="I72" s="437"/>
      <c r="J72" s="437"/>
      <c r="K72" s="328"/>
      <c r="L72" s="428" t="s">
        <v>1942</v>
      </c>
      <c r="M72" s="437"/>
      <c r="N72" s="437"/>
      <c r="O72" s="437"/>
    </row>
    <row r="73" spans="1:18" ht="14.4">
      <c r="A73" s="328"/>
      <c r="B73" s="428" t="s">
        <v>1943</v>
      </c>
      <c r="C73" s="437"/>
      <c r="D73" s="437"/>
      <c r="E73" s="437"/>
      <c r="F73" s="328"/>
      <c r="G73" s="428" t="s">
        <v>1944</v>
      </c>
      <c r="H73" s="437"/>
      <c r="I73" s="437"/>
      <c r="J73" s="437"/>
      <c r="K73" s="328"/>
      <c r="L73" s="428"/>
      <c r="M73" s="449"/>
      <c r="N73" s="449"/>
      <c r="O73" s="449"/>
      <c r="Q73" s="450"/>
      <c r="R73" s="451"/>
    </row>
    <row r="74" spans="1:18" ht="14.4">
      <c r="A74" s="328"/>
      <c r="B74" s="428" t="s">
        <v>1946</v>
      </c>
      <c r="C74" s="437"/>
      <c r="D74" s="437"/>
      <c r="E74" s="437"/>
      <c r="F74" s="328"/>
      <c r="G74" s="428" t="s">
        <v>1947</v>
      </c>
      <c r="H74" s="439"/>
      <c r="I74" s="439"/>
      <c r="J74" s="439"/>
      <c r="K74" s="328"/>
      <c r="L74" s="428" t="s">
        <v>1954</v>
      </c>
      <c r="M74" s="439"/>
      <c r="N74" s="439"/>
      <c r="O74" s="439"/>
      <c r="Q74" s="452"/>
      <c r="R74" s="453"/>
    </row>
    <row r="75" spans="1:18">
      <c r="A75" s="328"/>
      <c r="B75" s="328"/>
    </row>
    <row r="76" spans="1:18" ht="14.4">
      <c r="A76" s="328"/>
      <c r="B76" s="428" t="s">
        <v>1949</v>
      </c>
      <c r="C76" s="441"/>
      <c r="D76" s="442"/>
      <c r="E76" s="442"/>
      <c r="F76" s="442"/>
      <c r="G76" s="443"/>
    </row>
    <row r="77" spans="1:18">
      <c r="A77" s="328"/>
      <c r="B77" s="328"/>
      <c r="C77" s="441"/>
      <c r="D77" s="442"/>
      <c r="E77" s="442"/>
      <c r="F77" s="442"/>
      <c r="G77" s="443"/>
    </row>
    <row r="78" spans="1:18">
      <c r="A78" s="328"/>
      <c r="B78" s="328"/>
      <c r="C78" s="441"/>
      <c r="D78" s="442"/>
      <c r="E78" s="442"/>
      <c r="F78" s="442"/>
      <c r="G78" s="443"/>
    </row>
    <row r="79" spans="1:18">
      <c r="A79" s="328"/>
      <c r="B79" s="328"/>
      <c r="C79" s="441"/>
      <c r="D79" s="442"/>
      <c r="E79" s="442"/>
      <c r="F79" s="442"/>
      <c r="G79" s="443"/>
    </row>
    <row r="80" spans="1:18">
      <c r="A80" s="328"/>
      <c r="B80" s="328"/>
      <c r="C80" s="441"/>
      <c r="D80" s="442"/>
      <c r="E80" s="442"/>
      <c r="F80" s="442"/>
      <c r="G80" s="443"/>
    </row>
    <row r="81" spans="1:18">
      <c r="A81" s="328"/>
      <c r="B81" s="328"/>
      <c r="C81" s="441"/>
      <c r="D81" s="442"/>
      <c r="E81" s="442"/>
      <c r="F81" s="442"/>
      <c r="G81" s="443"/>
    </row>
    <row r="82" spans="1:18">
      <c r="A82" s="328"/>
      <c r="B82" s="328"/>
      <c r="C82" s="444"/>
      <c r="D82" s="444"/>
      <c r="E82" s="444"/>
      <c r="F82" s="444"/>
      <c r="G82" s="444"/>
    </row>
    <row r="83" spans="1:18">
      <c r="A83" s="328"/>
      <c r="B83" s="328"/>
    </row>
    <row r="84" spans="1:18" ht="14.4">
      <c r="A84" s="445" t="s">
        <v>1957</v>
      </c>
      <c r="B84" s="445"/>
      <c r="C84" s="446" t="str">
        <f>IF(C85="","", IF($C$5&lt;&gt;C85, "Oops, Something Went Wrong. Please Verify You Imported the Correct Validation",""))</f>
        <v/>
      </c>
    </row>
    <row r="85" spans="1:18" ht="14.4">
      <c r="A85" s="328"/>
      <c r="B85" s="428" t="s">
        <v>1925</v>
      </c>
      <c r="C85" s="429"/>
      <c r="D85" s="429"/>
      <c r="E85" s="429"/>
      <c r="F85" s="328"/>
      <c r="G85" s="428" t="s">
        <v>1926</v>
      </c>
      <c r="H85" s="430"/>
      <c r="I85" s="430"/>
      <c r="J85" s="430"/>
      <c r="K85" s="328"/>
      <c r="L85" s="428" t="s">
        <v>1927</v>
      </c>
      <c r="M85" s="430"/>
      <c r="N85" s="430"/>
      <c r="O85" s="430"/>
    </row>
    <row r="86" spans="1:18" ht="14.4">
      <c r="A86" s="328"/>
      <c r="B86" s="428" t="s">
        <v>1928</v>
      </c>
      <c r="C86" s="447" t="str">
        <f>IF(AND($C$6&lt;&gt;"",H89&lt;&gt;""), $C$6,"")</f>
        <v/>
      </c>
      <c r="D86" s="447"/>
      <c r="E86" s="447"/>
      <c r="F86" s="328"/>
      <c r="G86" s="428" t="s">
        <v>1929</v>
      </c>
      <c r="H86" s="447" t="str">
        <f>IF(AND($H$6&lt;&gt;"",H89&lt;&gt;""),$H$6,"")</f>
        <v/>
      </c>
      <c r="I86" s="447"/>
      <c r="J86" s="447"/>
      <c r="K86" s="328"/>
      <c r="L86" s="428" t="s">
        <v>1951</v>
      </c>
      <c r="M86" s="432"/>
      <c r="N86" s="431"/>
      <c r="O86" s="431"/>
    </row>
    <row r="87" spans="1:18" ht="14.4">
      <c r="A87" s="328"/>
      <c r="B87" s="428" t="s">
        <v>1952</v>
      </c>
      <c r="C87" s="437"/>
      <c r="D87" s="437"/>
      <c r="E87" s="437"/>
      <c r="F87" s="328"/>
      <c r="G87" s="428" t="s">
        <v>1932</v>
      </c>
      <c r="H87" s="437"/>
      <c r="I87" s="437"/>
      <c r="J87" s="437"/>
      <c r="K87" s="328"/>
      <c r="L87" s="428" t="str">
        <f>IF(L88&lt;&gt;"","", "Expiration Date:")</f>
        <v>Expiration Date:</v>
      </c>
      <c r="M87" s="432"/>
      <c r="N87" s="431"/>
      <c r="O87" s="431"/>
    </row>
    <row r="88" spans="1:18" ht="14.4">
      <c r="A88" s="328"/>
      <c r="B88" s="328"/>
      <c r="F88" s="328"/>
      <c r="G88" s="428" t="s">
        <v>1931</v>
      </c>
      <c r="H88" s="437"/>
      <c r="I88" s="437"/>
      <c r="J88" s="437"/>
      <c r="K88" s="328"/>
      <c r="L88" s="428" t="str">
        <f>IF(M86="","", IF(M87&lt;&gt;"","", "Expiration Date:"))</f>
        <v/>
      </c>
      <c r="M88" s="433" t="str">
        <f>IF(AND(M86&lt;&gt;"", M87=""), (M86+90),"")</f>
        <v/>
      </c>
      <c r="N88" s="433"/>
      <c r="O88" s="433"/>
    </row>
    <row r="89" spans="1:18" ht="14.4">
      <c r="A89" s="328"/>
      <c r="B89" s="428" t="s">
        <v>1933</v>
      </c>
      <c r="C89" s="429"/>
      <c r="D89" s="429"/>
      <c r="E89" s="429"/>
      <c r="F89" s="328"/>
      <c r="G89" s="428" t="s">
        <v>1934</v>
      </c>
      <c r="H89" s="430"/>
      <c r="I89" s="430"/>
      <c r="J89" s="430"/>
      <c r="K89" s="328"/>
      <c r="L89" s="434" t="s">
        <v>1935</v>
      </c>
      <c r="M89" s="448" t="str">
        <f>IF(AND(M9&lt;&gt;"", H89&lt;&gt;""),M9,"")</f>
        <v/>
      </c>
      <c r="N89" s="448"/>
      <c r="O89" s="448"/>
    </row>
    <row r="90" spans="1:18" ht="14.4">
      <c r="A90" s="436" t="s">
        <v>1953</v>
      </c>
      <c r="B90" s="436"/>
      <c r="C90" s="446" t="str">
        <f>IF(C89="","", IF($C$9&lt;&gt;C89, "Oops, Something Went Wrong. Please Verify You Imported the Correct Validation",""))</f>
        <v/>
      </c>
      <c r="F90" s="328"/>
      <c r="G90" s="328"/>
      <c r="K90" s="328"/>
      <c r="L90" s="328"/>
    </row>
    <row r="91" spans="1:18" ht="14.4">
      <c r="A91" s="328"/>
      <c r="B91" s="428" t="s">
        <v>1937</v>
      </c>
      <c r="C91" s="430"/>
      <c r="D91" s="430"/>
      <c r="E91" s="430"/>
      <c r="F91" s="328"/>
      <c r="G91" s="428" t="s">
        <v>1938</v>
      </c>
      <c r="H91" s="430"/>
      <c r="I91" s="430"/>
      <c r="J91" s="430"/>
      <c r="K91" s="328"/>
      <c r="L91" s="428" t="s">
        <v>1939</v>
      </c>
      <c r="M91" s="430"/>
      <c r="N91" s="430"/>
      <c r="O91" s="430"/>
    </row>
    <row r="92" spans="1:18" ht="14.4">
      <c r="A92" s="328"/>
      <c r="B92" s="428" t="s">
        <v>1940</v>
      </c>
      <c r="C92" s="437"/>
      <c r="D92" s="437"/>
      <c r="E92" s="437"/>
      <c r="F92" s="328"/>
      <c r="G92" s="428" t="s">
        <v>1941</v>
      </c>
      <c r="H92" s="437"/>
      <c r="I92" s="437"/>
      <c r="J92" s="437"/>
      <c r="K92" s="328"/>
      <c r="L92" s="428" t="s">
        <v>1942</v>
      </c>
      <c r="M92" s="437"/>
      <c r="N92" s="437"/>
      <c r="O92" s="437"/>
    </row>
    <row r="93" spans="1:18" ht="14.4">
      <c r="A93" s="328"/>
      <c r="B93" s="428" t="s">
        <v>1943</v>
      </c>
      <c r="C93" s="437"/>
      <c r="D93" s="437"/>
      <c r="E93" s="437"/>
      <c r="F93" s="328"/>
      <c r="G93" s="428" t="s">
        <v>1944</v>
      </c>
      <c r="H93" s="437"/>
      <c r="I93" s="437"/>
      <c r="J93" s="437"/>
      <c r="K93" s="328"/>
      <c r="L93" s="428"/>
      <c r="M93" s="449"/>
      <c r="N93" s="449"/>
      <c r="O93" s="449"/>
      <c r="Q93" s="450"/>
      <c r="R93" s="451"/>
    </row>
    <row r="94" spans="1:18" ht="14.4">
      <c r="A94" s="328"/>
      <c r="B94" s="428" t="s">
        <v>1946</v>
      </c>
      <c r="C94" s="437"/>
      <c r="D94" s="437"/>
      <c r="E94" s="437"/>
      <c r="F94" s="328"/>
      <c r="G94" s="428" t="s">
        <v>1947</v>
      </c>
      <c r="H94" s="439"/>
      <c r="I94" s="439"/>
      <c r="J94" s="439"/>
      <c r="K94" s="328"/>
      <c r="L94" s="428" t="s">
        <v>1954</v>
      </c>
      <c r="M94" s="439"/>
      <c r="N94" s="439"/>
      <c r="O94" s="439"/>
      <c r="Q94" s="452"/>
      <c r="R94" s="453"/>
    </row>
    <row r="95" spans="1:18">
      <c r="A95" s="328"/>
      <c r="B95" s="328"/>
    </row>
    <row r="96" spans="1:18" ht="14.4">
      <c r="A96" s="328"/>
      <c r="B96" s="428" t="s">
        <v>1949</v>
      </c>
      <c r="C96" s="441"/>
      <c r="D96" s="442"/>
      <c r="E96" s="442"/>
      <c r="F96" s="442"/>
      <c r="G96" s="443"/>
    </row>
    <row r="97" spans="1:15">
      <c r="A97" s="328"/>
      <c r="B97" s="328"/>
      <c r="C97" s="441"/>
      <c r="D97" s="442"/>
      <c r="E97" s="442"/>
      <c r="F97" s="442"/>
      <c r="G97" s="443"/>
    </row>
    <row r="98" spans="1:15">
      <c r="A98" s="328"/>
      <c r="B98" s="328"/>
      <c r="C98" s="441"/>
      <c r="D98" s="442"/>
      <c r="E98" s="442"/>
      <c r="F98" s="442"/>
      <c r="G98" s="443"/>
    </row>
    <row r="99" spans="1:15">
      <c r="A99" s="328"/>
      <c r="B99" s="328"/>
      <c r="C99" s="441"/>
      <c r="D99" s="442"/>
      <c r="E99" s="442"/>
      <c r="F99" s="442"/>
      <c r="G99" s="443"/>
    </row>
    <row r="100" spans="1:15">
      <c r="A100" s="328"/>
      <c r="B100" s="328"/>
      <c r="C100" s="441"/>
      <c r="D100" s="442"/>
      <c r="E100" s="442"/>
      <c r="F100" s="442"/>
      <c r="G100" s="443"/>
    </row>
    <row r="101" spans="1:15">
      <c r="A101" s="328"/>
      <c r="B101" s="328"/>
      <c r="C101" s="441"/>
      <c r="D101" s="442"/>
      <c r="E101" s="442"/>
      <c r="F101" s="442"/>
      <c r="G101" s="443"/>
    </row>
    <row r="102" spans="1:15">
      <c r="A102" s="328"/>
      <c r="B102" s="328"/>
      <c r="C102" s="444"/>
      <c r="D102" s="444"/>
      <c r="E102" s="444"/>
      <c r="F102" s="444"/>
      <c r="G102" s="444"/>
    </row>
    <row r="103" spans="1:15">
      <c r="A103" s="328"/>
      <c r="B103" s="328"/>
    </row>
    <row r="104" spans="1:15" ht="14.4">
      <c r="A104" s="445" t="s">
        <v>1958</v>
      </c>
      <c r="B104" s="445"/>
      <c r="C104" s="446" t="str">
        <f>IF(C105="","", IF($C$5&lt;&gt;C105, "Oops, Something Went Wrong. Please Verify You Imported the Correct Validation",""))</f>
        <v/>
      </c>
    </row>
    <row r="105" spans="1:15" ht="14.4">
      <c r="A105" s="328"/>
      <c r="B105" s="428" t="s">
        <v>1925</v>
      </c>
      <c r="C105" s="429"/>
      <c r="D105" s="429"/>
      <c r="E105" s="429"/>
      <c r="F105" s="328"/>
      <c r="G105" s="428" t="s">
        <v>1926</v>
      </c>
      <c r="H105" s="430"/>
      <c r="I105" s="430"/>
      <c r="J105" s="430"/>
      <c r="K105" s="328"/>
      <c r="L105" s="428" t="s">
        <v>1927</v>
      </c>
      <c r="M105" s="430"/>
      <c r="N105" s="430"/>
      <c r="O105" s="430"/>
    </row>
    <row r="106" spans="1:15" ht="14.4">
      <c r="A106" s="328"/>
      <c r="B106" s="428" t="s">
        <v>1928</v>
      </c>
      <c r="C106" s="447" t="str">
        <f>IF(AND($C$6&lt;&gt;"",H109&lt;&gt;""), $C$6,"")</f>
        <v/>
      </c>
      <c r="D106" s="447"/>
      <c r="E106" s="447"/>
      <c r="F106" s="328"/>
      <c r="G106" s="428" t="s">
        <v>1929</v>
      </c>
      <c r="H106" s="447" t="str">
        <f>IF(AND($H$6&lt;&gt;"",H109&lt;&gt;""),$H$6,"")</f>
        <v/>
      </c>
      <c r="I106" s="447"/>
      <c r="J106" s="447"/>
      <c r="K106" s="328"/>
      <c r="L106" s="428" t="s">
        <v>1951</v>
      </c>
      <c r="M106" s="432"/>
      <c r="N106" s="431"/>
      <c r="O106" s="431"/>
    </row>
    <row r="107" spans="1:15" ht="14.4">
      <c r="A107" s="328"/>
      <c r="B107" s="428" t="s">
        <v>1952</v>
      </c>
      <c r="C107" s="437"/>
      <c r="D107" s="437"/>
      <c r="E107" s="437"/>
      <c r="F107" s="328"/>
      <c r="G107" s="428" t="s">
        <v>1932</v>
      </c>
      <c r="H107" s="437"/>
      <c r="I107" s="437"/>
      <c r="J107" s="437"/>
      <c r="K107" s="328"/>
      <c r="L107" s="428" t="str">
        <f>IF(L108&lt;&gt;"","", "Expiration Date:")</f>
        <v>Expiration Date:</v>
      </c>
      <c r="M107" s="432"/>
      <c r="N107" s="431"/>
      <c r="O107" s="431"/>
    </row>
    <row r="108" spans="1:15" ht="14.4">
      <c r="A108" s="328"/>
      <c r="B108" s="328"/>
      <c r="F108" s="328"/>
      <c r="G108" s="428" t="s">
        <v>1931</v>
      </c>
      <c r="H108" s="437"/>
      <c r="I108" s="437"/>
      <c r="J108" s="437"/>
      <c r="K108" s="328"/>
      <c r="L108" s="428" t="str">
        <f>IF(M106="","", IF(M107&lt;&gt;"","", "Expiration Date:"))</f>
        <v/>
      </c>
      <c r="M108" s="433" t="str">
        <f>IF(AND(M106&lt;&gt;"", M107=""), (M106+90),"")</f>
        <v/>
      </c>
      <c r="N108" s="433"/>
      <c r="O108" s="433"/>
    </row>
    <row r="109" spans="1:15" ht="14.4">
      <c r="A109" s="328"/>
      <c r="B109" s="428" t="s">
        <v>1933</v>
      </c>
      <c r="C109" s="429"/>
      <c r="D109" s="429"/>
      <c r="E109" s="429"/>
      <c r="F109" s="328"/>
      <c r="G109" s="428" t="s">
        <v>1934</v>
      </c>
      <c r="H109" s="430"/>
      <c r="I109" s="430"/>
      <c r="J109" s="430"/>
      <c r="K109" s="328"/>
      <c r="L109" s="434" t="s">
        <v>1935</v>
      </c>
      <c r="M109" s="448" t="str">
        <f>IF(AND(M9&lt;&gt;"", H109&lt;&gt;""),M9,"")</f>
        <v/>
      </c>
      <c r="N109" s="448"/>
      <c r="O109" s="448"/>
    </row>
    <row r="110" spans="1:15" ht="14.4">
      <c r="A110" s="436" t="s">
        <v>1953</v>
      </c>
      <c r="B110" s="436"/>
      <c r="C110" s="446" t="str">
        <f>IF(C109="","", IF($C$9&lt;&gt;C109, "Oops, Something Went Wrong. Please Verify You Imported the Correct Validation",""))</f>
        <v/>
      </c>
      <c r="F110" s="328"/>
      <c r="G110" s="328"/>
      <c r="K110" s="328"/>
      <c r="L110" s="328"/>
    </row>
    <row r="111" spans="1:15" ht="14.4">
      <c r="A111" s="328"/>
      <c r="B111" s="428" t="s">
        <v>1937</v>
      </c>
      <c r="C111" s="430"/>
      <c r="D111" s="430"/>
      <c r="E111" s="430"/>
      <c r="F111" s="328"/>
      <c r="G111" s="428" t="s">
        <v>1938</v>
      </c>
      <c r="H111" s="430"/>
      <c r="I111" s="430"/>
      <c r="J111" s="430"/>
      <c r="K111" s="328"/>
      <c r="L111" s="428" t="s">
        <v>1939</v>
      </c>
      <c r="M111" s="430"/>
      <c r="N111" s="430"/>
      <c r="O111" s="430"/>
    </row>
    <row r="112" spans="1:15" ht="14.4">
      <c r="A112" s="328"/>
      <c r="B112" s="428" t="s">
        <v>1940</v>
      </c>
      <c r="C112" s="437"/>
      <c r="D112" s="437"/>
      <c r="E112" s="437"/>
      <c r="F112" s="328"/>
      <c r="G112" s="428" t="s">
        <v>1941</v>
      </c>
      <c r="H112" s="437"/>
      <c r="I112" s="437"/>
      <c r="J112" s="437"/>
      <c r="K112" s="328"/>
      <c r="L112" s="428" t="s">
        <v>1942</v>
      </c>
      <c r="M112" s="437"/>
      <c r="N112" s="437"/>
      <c r="O112" s="437"/>
    </row>
    <row r="113" spans="1:18" ht="14.4">
      <c r="A113" s="328"/>
      <c r="B113" s="428" t="s">
        <v>1943</v>
      </c>
      <c r="C113" s="437"/>
      <c r="D113" s="437"/>
      <c r="E113" s="437"/>
      <c r="F113" s="328"/>
      <c r="G113" s="428" t="s">
        <v>1944</v>
      </c>
      <c r="H113" s="437"/>
      <c r="I113" s="437"/>
      <c r="J113" s="437"/>
      <c r="K113" s="328"/>
      <c r="L113" s="428"/>
      <c r="M113" s="449"/>
      <c r="N113" s="449"/>
      <c r="O113" s="449"/>
      <c r="Q113" s="450"/>
      <c r="R113" s="451"/>
    </row>
    <row r="114" spans="1:18" ht="14.4">
      <c r="A114" s="328"/>
      <c r="B114" s="428" t="s">
        <v>1946</v>
      </c>
      <c r="C114" s="437"/>
      <c r="D114" s="437"/>
      <c r="E114" s="437"/>
      <c r="F114" s="328"/>
      <c r="G114" s="428" t="s">
        <v>1947</v>
      </c>
      <c r="H114" s="439"/>
      <c r="I114" s="439"/>
      <c r="J114" s="439"/>
      <c r="K114" s="328"/>
      <c r="L114" s="428" t="s">
        <v>1954</v>
      </c>
      <c r="M114" s="439"/>
      <c r="N114" s="439"/>
      <c r="O114" s="439"/>
      <c r="Q114" s="452"/>
      <c r="R114" s="453"/>
    </row>
    <row r="115" spans="1:18">
      <c r="A115" s="328"/>
      <c r="B115" s="328"/>
    </row>
    <row r="116" spans="1:18" ht="14.4">
      <c r="A116" s="328"/>
      <c r="B116" s="428" t="s">
        <v>1949</v>
      </c>
      <c r="C116" s="441"/>
      <c r="D116" s="442"/>
      <c r="E116" s="442"/>
      <c r="F116" s="442"/>
      <c r="G116" s="443"/>
    </row>
    <row r="117" spans="1:18">
      <c r="A117" s="328"/>
      <c r="B117" s="328"/>
      <c r="C117" s="441"/>
      <c r="D117" s="442"/>
      <c r="E117" s="442"/>
      <c r="F117" s="442"/>
      <c r="G117" s="443"/>
    </row>
    <row r="118" spans="1:18">
      <c r="A118" s="328"/>
      <c r="B118" s="328"/>
      <c r="C118" s="441"/>
      <c r="D118" s="442"/>
      <c r="E118" s="442"/>
      <c r="F118" s="442"/>
      <c r="G118" s="443"/>
    </row>
    <row r="119" spans="1:18">
      <c r="A119" s="328"/>
      <c r="B119" s="328"/>
      <c r="C119" s="441"/>
      <c r="D119" s="442"/>
      <c r="E119" s="442"/>
      <c r="F119" s="442"/>
      <c r="G119" s="443"/>
    </row>
    <row r="120" spans="1:18">
      <c r="A120" s="328"/>
      <c r="B120" s="328"/>
      <c r="C120" s="441"/>
      <c r="D120" s="442"/>
      <c r="E120" s="442"/>
      <c r="F120" s="442"/>
      <c r="G120" s="443"/>
    </row>
    <row r="121" spans="1:18">
      <c r="A121" s="328"/>
      <c r="B121" s="328"/>
      <c r="C121" s="441"/>
      <c r="D121" s="442"/>
      <c r="E121" s="442"/>
      <c r="F121" s="442"/>
      <c r="G121" s="443"/>
    </row>
    <row r="122" spans="1:18">
      <c r="A122" s="328"/>
      <c r="B122" s="328"/>
      <c r="C122" s="444"/>
      <c r="D122" s="444"/>
      <c r="E122" s="444"/>
      <c r="F122" s="444"/>
      <c r="G122" s="444"/>
    </row>
    <row r="123" spans="1:18">
      <c r="A123" s="328"/>
      <c r="B123" s="328"/>
    </row>
    <row r="124" spans="1:18" ht="14.4">
      <c r="A124" s="445" t="s">
        <v>1959</v>
      </c>
      <c r="B124" s="445"/>
      <c r="C124" s="446" t="str">
        <f>IF(C125="","", IF($C$5&lt;&gt;C125, "Oops, Something Went Wrong. Please Verify You Imported the Correct Validation",""))</f>
        <v/>
      </c>
    </row>
    <row r="125" spans="1:18" ht="14.4">
      <c r="A125" s="328"/>
      <c r="B125" s="428" t="s">
        <v>1925</v>
      </c>
      <c r="C125" s="429"/>
      <c r="D125" s="429"/>
      <c r="E125" s="429"/>
      <c r="F125" s="328"/>
      <c r="G125" s="428" t="s">
        <v>1926</v>
      </c>
      <c r="H125" s="430"/>
      <c r="I125" s="430"/>
      <c r="J125" s="430"/>
      <c r="K125" s="328"/>
      <c r="L125" s="428" t="s">
        <v>1927</v>
      </c>
      <c r="M125" s="430"/>
      <c r="N125" s="430"/>
      <c r="O125" s="430"/>
    </row>
    <row r="126" spans="1:18" ht="14.4">
      <c r="A126" s="328"/>
      <c r="B126" s="428" t="s">
        <v>1928</v>
      </c>
      <c r="C126" s="447" t="str">
        <f>IF(AND($C$6&lt;&gt;"",H129&lt;&gt;""), $C$6,"")</f>
        <v/>
      </c>
      <c r="D126" s="447"/>
      <c r="E126" s="447"/>
      <c r="F126" s="328"/>
      <c r="G126" s="428" t="s">
        <v>1929</v>
      </c>
      <c r="H126" s="447" t="str">
        <f>IF(AND($H$6&lt;&gt;"",H129&lt;&gt;""),$H$6,"")</f>
        <v/>
      </c>
      <c r="I126" s="447"/>
      <c r="J126" s="447"/>
      <c r="K126" s="328"/>
      <c r="L126" s="428" t="s">
        <v>1951</v>
      </c>
      <c r="M126" s="432"/>
      <c r="N126" s="431"/>
      <c r="O126" s="431"/>
    </row>
    <row r="127" spans="1:18" ht="14.4">
      <c r="A127" s="328"/>
      <c r="B127" s="428" t="s">
        <v>1952</v>
      </c>
      <c r="C127" s="437"/>
      <c r="D127" s="437"/>
      <c r="E127" s="437"/>
      <c r="F127" s="328"/>
      <c r="G127" s="428" t="s">
        <v>1932</v>
      </c>
      <c r="H127" s="437"/>
      <c r="I127" s="437"/>
      <c r="J127" s="437"/>
      <c r="K127" s="328"/>
      <c r="L127" s="428" t="str">
        <f>IF(L128&lt;&gt;"","", "Expiration Date:")</f>
        <v>Expiration Date:</v>
      </c>
      <c r="M127" s="432"/>
      <c r="N127" s="431"/>
      <c r="O127" s="431"/>
    </row>
    <row r="128" spans="1:18" ht="14.4">
      <c r="A128" s="328"/>
      <c r="B128" s="328"/>
      <c r="F128" s="328"/>
      <c r="G128" s="428" t="s">
        <v>1931</v>
      </c>
      <c r="H128" s="437"/>
      <c r="I128" s="437"/>
      <c r="J128" s="437"/>
      <c r="K128" s="328"/>
      <c r="L128" s="428" t="str">
        <f>IF(M126="","", IF(M127&lt;&gt;"","", "Expiration Date:"))</f>
        <v/>
      </c>
      <c r="M128" s="433" t="str">
        <f>IF(AND(M126&lt;&gt;"", M127=""), (M126+90),"")</f>
        <v/>
      </c>
      <c r="N128" s="433"/>
      <c r="O128" s="433"/>
    </row>
    <row r="129" spans="1:18" ht="14.4">
      <c r="A129" s="328"/>
      <c r="B129" s="428" t="s">
        <v>1933</v>
      </c>
      <c r="C129" s="429"/>
      <c r="D129" s="429"/>
      <c r="E129" s="429"/>
      <c r="F129" s="328"/>
      <c r="G129" s="428" t="s">
        <v>1934</v>
      </c>
      <c r="H129" s="430"/>
      <c r="I129" s="430"/>
      <c r="J129" s="430"/>
      <c r="K129" s="328"/>
      <c r="L129" s="434" t="s">
        <v>1935</v>
      </c>
      <c r="M129" s="448" t="str">
        <f>IF(AND(M9&lt;&gt;"", H129&lt;&gt;""),M9,"")</f>
        <v/>
      </c>
      <c r="N129" s="448"/>
      <c r="O129" s="448"/>
    </row>
    <row r="130" spans="1:18" ht="14.4">
      <c r="A130" s="436" t="s">
        <v>1953</v>
      </c>
      <c r="B130" s="436"/>
      <c r="C130" s="446" t="str">
        <f>IF(C129="","", IF($C$9&lt;&gt;C129, "Oops, Something Went Wrong. Please Verify You Imported the Correct Validation",""))</f>
        <v/>
      </c>
      <c r="F130" s="328"/>
      <c r="G130" s="328"/>
      <c r="K130" s="328"/>
      <c r="L130" s="328"/>
    </row>
    <row r="131" spans="1:18" ht="14.4">
      <c r="A131" s="328"/>
      <c r="B131" s="428" t="s">
        <v>1937</v>
      </c>
      <c r="C131" s="430"/>
      <c r="D131" s="430"/>
      <c r="E131" s="430"/>
      <c r="F131" s="328"/>
      <c r="G131" s="428" t="s">
        <v>1938</v>
      </c>
      <c r="H131" s="430"/>
      <c r="I131" s="430"/>
      <c r="J131" s="430"/>
      <c r="K131" s="328"/>
      <c r="L131" s="428" t="s">
        <v>1939</v>
      </c>
      <c r="M131" s="430"/>
      <c r="N131" s="430"/>
      <c r="O131" s="430"/>
    </row>
    <row r="132" spans="1:18" ht="14.4">
      <c r="A132" s="328"/>
      <c r="B132" s="428" t="s">
        <v>1940</v>
      </c>
      <c r="C132" s="437"/>
      <c r="D132" s="437"/>
      <c r="E132" s="437"/>
      <c r="F132" s="328"/>
      <c r="G132" s="428" t="s">
        <v>1941</v>
      </c>
      <c r="H132" s="437"/>
      <c r="I132" s="437"/>
      <c r="J132" s="437"/>
      <c r="K132" s="328"/>
      <c r="L132" s="428" t="s">
        <v>1942</v>
      </c>
      <c r="M132" s="437"/>
      <c r="N132" s="437"/>
      <c r="O132" s="437"/>
    </row>
    <row r="133" spans="1:18" ht="14.4">
      <c r="A133" s="328"/>
      <c r="B133" s="428" t="s">
        <v>1943</v>
      </c>
      <c r="C133" s="437"/>
      <c r="D133" s="437"/>
      <c r="E133" s="437"/>
      <c r="F133" s="328"/>
      <c r="G133" s="428" t="s">
        <v>1944</v>
      </c>
      <c r="H133" s="437"/>
      <c r="I133" s="437"/>
      <c r="J133" s="437"/>
      <c r="K133" s="328"/>
      <c r="L133" s="428"/>
      <c r="M133" s="449"/>
      <c r="N133" s="449"/>
      <c r="O133" s="449"/>
      <c r="Q133" s="450"/>
      <c r="R133" s="451"/>
    </row>
    <row r="134" spans="1:18" ht="14.4">
      <c r="A134" s="328"/>
      <c r="B134" s="428" t="s">
        <v>1946</v>
      </c>
      <c r="C134" s="437"/>
      <c r="D134" s="437"/>
      <c r="E134" s="437"/>
      <c r="F134" s="328"/>
      <c r="G134" s="428" t="s">
        <v>1947</v>
      </c>
      <c r="H134" s="439"/>
      <c r="I134" s="439"/>
      <c r="J134" s="439"/>
      <c r="K134" s="328"/>
      <c r="L134" s="428" t="s">
        <v>1954</v>
      </c>
      <c r="M134" s="439"/>
      <c r="N134" s="439"/>
      <c r="O134" s="439"/>
      <c r="Q134" s="452"/>
      <c r="R134" s="453"/>
    </row>
    <row r="135" spans="1:18">
      <c r="A135" s="328"/>
      <c r="B135" s="328"/>
    </row>
    <row r="136" spans="1:18" ht="14.4">
      <c r="A136" s="328"/>
      <c r="B136" s="428" t="s">
        <v>1949</v>
      </c>
      <c r="C136" s="441"/>
      <c r="D136" s="442"/>
      <c r="E136" s="442"/>
      <c r="F136" s="442"/>
      <c r="G136" s="443"/>
    </row>
    <row r="137" spans="1:18">
      <c r="A137" s="328"/>
      <c r="B137" s="328"/>
      <c r="C137" s="441"/>
      <c r="D137" s="442"/>
      <c r="E137" s="442"/>
      <c r="F137" s="442"/>
      <c r="G137" s="443"/>
    </row>
    <row r="138" spans="1:18">
      <c r="A138" s="328"/>
      <c r="B138" s="328"/>
      <c r="C138" s="441"/>
      <c r="D138" s="442"/>
      <c r="E138" s="442"/>
      <c r="F138" s="442"/>
      <c r="G138" s="443"/>
    </row>
    <row r="139" spans="1:18">
      <c r="A139" s="328"/>
      <c r="B139" s="328"/>
      <c r="C139" s="441"/>
      <c r="D139" s="442"/>
      <c r="E139" s="442"/>
      <c r="F139" s="442"/>
      <c r="G139" s="443"/>
    </row>
    <row r="140" spans="1:18">
      <c r="A140" s="328"/>
      <c r="B140" s="328"/>
      <c r="C140" s="441"/>
      <c r="D140" s="442"/>
      <c r="E140" s="442"/>
      <c r="F140" s="442"/>
      <c r="G140" s="443"/>
    </row>
    <row r="141" spans="1:18">
      <c r="A141" s="328"/>
      <c r="B141" s="328"/>
      <c r="C141" s="441"/>
      <c r="D141" s="442"/>
      <c r="E141" s="442"/>
      <c r="F141" s="442"/>
      <c r="G141" s="443"/>
    </row>
    <row r="142" spans="1:18">
      <c r="A142" s="328"/>
      <c r="B142" s="328"/>
      <c r="C142" s="444"/>
      <c r="D142" s="444"/>
      <c r="E142" s="444"/>
      <c r="F142" s="444"/>
      <c r="G142" s="444"/>
    </row>
    <row r="143" spans="1:18">
      <c r="A143" s="328"/>
      <c r="B143" s="328"/>
    </row>
    <row r="144" spans="1:18" ht="14.4">
      <c r="A144" s="445" t="s">
        <v>1960</v>
      </c>
      <c r="B144" s="445"/>
      <c r="C144" s="446" t="str">
        <f>IF(C145="","", IF($C$5&lt;&gt;C145, "Oops, Something Went Wrong. Please Verify You Imported the Correct Validation",""))</f>
        <v/>
      </c>
    </row>
    <row r="145" spans="1:18" ht="14.4">
      <c r="A145" s="328"/>
      <c r="B145" s="428" t="s">
        <v>1925</v>
      </c>
      <c r="C145" s="429"/>
      <c r="D145" s="429"/>
      <c r="E145" s="429"/>
      <c r="F145" s="328"/>
      <c r="G145" s="428" t="s">
        <v>1926</v>
      </c>
      <c r="H145" s="430"/>
      <c r="I145" s="430"/>
      <c r="J145" s="430"/>
      <c r="K145" s="328"/>
      <c r="L145" s="428" t="s">
        <v>1927</v>
      </c>
      <c r="M145" s="430"/>
      <c r="N145" s="430"/>
      <c r="O145" s="430"/>
    </row>
    <row r="146" spans="1:18" ht="14.4">
      <c r="A146" s="328"/>
      <c r="B146" s="428" t="s">
        <v>1928</v>
      </c>
      <c r="C146" s="447" t="str">
        <f>IF(AND($C$6&lt;&gt;"",H149&lt;&gt;""), $C$6,"")</f>
        <v/>
      </c>
      <c r="D146" s="447"/>
      <c r="E146" s="447"/>
      <c r="F146" s="328"/>
      <c r="G146" s="428" t="s">
        <v>1929</v>
      </c>
      <c r="H146" s="447" t="str">
        <f>IF(AND($H$6&lt;&gt;"",H149&lt;&gt;""),$H$6,"")</f>
        <v/>
      </c>
      <c r="I146" s="447"/>
      <c r="J146" s="447"/>
      <c r="K146" s="328"/>
      <c r="L146" s="428" t="s">
        <v>1951</v>
      </c>
      <c r="M146" s="432"/>
      <c r="N146" s="431"/>
      <c r="O146" s="431"/>
    </row>
    <row r="147" spans="1:18" ht="14.4">
      <c r="A147" s="328"/>
      <c r="B147" s="428" t="s">
        <v>1952</v>
      </c>
      <c r="C147" s="437"/>
      <c r="D147" s="437"/>
      <c r="E147" s="437"/>
      <c r="F147" s="328"/>
      <c r="G147" s="428" t="s">
        <v>1932</v>
      </c>
      <c r="H147" s="437"/>
      <c r="I147" s="437"/>
      <c r="J147" s="437"/>
      <c r="K147" s="328"/>
      <c r="L147" s="428" t="str">
        <f>IF(L148&lt;&gt;"","", "Expiration Date:")</f>
        <v>Expiration Date:</v>
      </c>
      <c r="M147" s="432"/>
      <c r="N147" s="431"/>
      <c r="O147" s="431"/>
    </row>
    <row r="148" spans="1:18" ht="14.4">
      <c r="A148" s="328"/>
      <c r="B148" s="328"/>
      <c r="F148" s="328"/>
      <c r="G148" s="428" t="s">
        <v>1931</v>
      </c>
      <c r="H148" s="437"/>
      <c r="I148" s="437"/>
      <c r="J148" s="437"/>
      <c r="K148" s="328"/>
      <c r="L148" s="428" t="str">
        <f>IF(M146="","", IF(M147&lt;&gt;"","", "Expiration Date:"))</f>
        <v/>
      </c>
      <c r="M148" s="433" t="str">
        <f>IF(AND(M146&lt;&gt;"", M147=""), (M146+90),"")</f>
        <v/>
      </c>
      <c r="N148" s="433"/>
      <c r="O148" s="433"/>
    </row>
    <row r="149" spans="1:18" ht="14.4">
      <c r="A149" s="328"/>
      <c r="B149" s="428" t="s">
        <v>1933</v>
      </c>
      <c r="C149" s="429"/>
      <c r="D149" s="429"/>
      <c r="E149" s="429"/>
      <c r="F149" s="328"/>
      <c r="G149" s="428" t="s">
        <v>1934</v>
      </c>
      <c r="H149" s="430"/>
      <c r="I149" s="430"/>
      <c r="J149" s="430"/>
      <c r="K149" s="328"/>
      <c r="L149" s="434" t="s">
        <v>1935</v>
      </c>
      <c r="M149" s="448" t="str">
        <f>IF(AND(M9&lt;&gt;"", H149&lt;&gt;""),M9,"")</f>
        <v/>
      </c>
      <c r="N149" s="448"/>
      <c r="O149" s="448"/>
    </row>
    <row r="150" spans="1:18" ht="14.4">
      <c r="A150" s="436" t="s">
        <v>1953</v>
      </c>
      <c r="B150" s="436"/>
      <c r="C150" s="446" t="str">
        <f>IF(C149="","", IF($C$9&lt;&gt;C149, "Oops, Something Went Wrong. Please Verify You Imported the Correct Validation",""))</f>
        <v/>
      </c>
      <c r="F150" s="328"/>
      <c r="G150" s="328"/>
      <c r="K150" s="328"/>
      <c r="L150" s="328"/>
    </row>
    <row r="151" spans="1:18" ht="14.4">
      <c r="A151" s="328"/>
      <c r="B151" s="428" t="s">
        <v>1937</v>
      </c>
      <c r="C151" s="430"/>
      <c r="D151" s="430"/>
      <c r="E151" s="430"/>
      <c r="F151" s="328"/>
      <c r="G151" s="428" t="s">
        <v>1938</v>
      </c>
      <c r="H151" s="430"/>
      <c r="I151" s="430"/>
      <c r="J151" s="430"/>
      <c r="K151" s="328"/>
      <c r="L151" s="428" t="s">
        <v>1939</v>
      </c>
      <c r="M151" s="430"/>
      <c r="N151" s="430"/>
      <c r="O151" s="430"/>
    </row>
    <row r="152" spans="1:18" ht="14.4">
      <c r="A152" s="328"/>
      <c r="B152" s="428" t="s">
        <v>1940</v>
      </c>
      <c r="C152" s="437"/>
      <c r="D152" s="437"/>
      <c r="E152" s="437"/>
      <c r="F152" s="328"/>
      <c r="G152" s="428" t="s">
        <v>1941</v>
      </c>
      <c r="H152" s="437"/>
      <c r="I152" s="437"/>
      <c r="J152" s="437"/>
      <c r="K152" s="328"/>
      <c r="L152" s="428" t="s">
        <v>1942</v>
      </c>
      <c r="M152" s="437"/>
      <c r="N152" s="437"/>
      <c r="O152" s="437"/>
    </row>
    <row r="153" spans="1:18" ht="14.4">
      <c r="A153" s="328"/>
      <c r="B153" s="428" t="s">
        <v>1943</v>
      </c>
      <c r="C153" s="437"/>
      <c r="D153" s="437"/>
      <c r="E153" s="437"/>
      <c r="F153" s="328"/>
      <c r="G153" s="428" t="s">
        <v>1944</v>
      </c>
      <c r="H153" s="437"/>
      <c r="I153" s="437"/>
      <c r="J153" s="437"/>
      <c r="K153" s="328"/>
      <c r="L153" s="428"/>
      <c r="M153" s="449"/>
      <c r="N153" s="449"/>
      <c r="O153" s="449"/>
      <c r="Q153" s="450"/>
      <c r="R153" s="451"/>
    </row>
    <row r="154" spans="1:18" ht="14.4">
      <c r="A154" s="328"/>
      <c r="B154" s="428" t="s">
        <v>1946</v>
      </c>
      <c r="C154" s="437"/>
      <c r="D154" s="437"/>
      <c r="E154" s="437"/>
      <c r="F154" s="328"/>
      <c r="G154" s="428" t="s">
        <v>1947</v>
      </c>
      <c r="H154" s="439"/>
      <c r="I154" s="439"/>
      <c r="J154" s="439"/>
      <c r="K154" s="328"/>
      <c r="L154" s="428" t="s">
        <v>1954</v>
      </c>
      <c r="M154" s="439"/>
      <c r="N154" s="439"/>
      <c r="O154" s="439"/>
      <c r="Q154" s="452"/>
      <c r="R154" s="453"/>
    </row>
    <row r="155" spans="1:18">
      <c r="A155" s="328"/>
      <c r="B155" s="328"/>
    </row>
    <row r="156" spans="1:18" ht="14.4">
      <c r="A156" s="328"/>
      <c r="B156" s="428" t="s">
        <v>1949</v>
      </c>
      <c r="C156" s="441"/>
      <c r="D156" s="442"/>
      <c r="E156" s="442"/>
      <c r="F156" s="442"/>
      <c r="G156" s="443"/>
    </row>
    <row r="157" spans="1:18">
      <c r="A157" s="328"/>
      <c r="B157" s="328"/>
      <c r="C157" s="441"/>
      <c r="D157" s="442"/>
      <c r="E157" s="442"/>
      <c r="F157" s="442"/>
      <c r="G157" s="443"/>
    </row>
    <row r="158" spans="1:18">
      <c r="A158" s="328"/>
      <c r="B158" s="328"/>
      <c r="C158" s="441"/>
      <c r="D158" s="442"/>
      <c r="E158" s="442"/>
      <c r="F158" s="442"/>
      <c r="G158" s="443"/>
    </row>
    <row r="159" spans="1:18">
      <c r="A159" s="328"/>
      <c r="B159" s="328"/>
      <c r="C159" s="441"/>
      <c r="D159" s="442"/>
      <c r="E159" s="442"/>
      <c r="F159" s="442"/>
      <c r="G159" s="443"/>
    </row>
    <row r="160" spans="1:18">
      <c r="A160" s="328"/>
      <c r="B160" s="328"/>
      <c r="C160" s="441"/>
      <c r="D160" s="442"/>
      <c r="E160" s="442"/>
      <c r="F160" s="442"/>
      <c r="G160" s="443"/>
    </row>
    <row r="161" spans="1:18">
      <c r="A161" s="328"/>
      <c r="B161" s="328"/>
      <c r="C161" s="441"/>
      <c r="D161" s="442"/>
      <c r="E161" s="442"/>
      <c r="F161" s="442"/>
      <c r="G161" s="443"/>
    </row>
    <row r="162" spans="1:18">
      <c r="A162" s="328"/>
      <c r="B162" s="328"/>
      <c r="C162" s="444"/>
      <c r="D162" s="444"/>
      <c r="E162" s="444"/>
      <c r="F162" s="444"/>
      <c r="G162" s="444"/>
    </row>
    <row r="163" spans="1:18">
      <c r="A163" s="328"/>
      <c r="B163" s="328"/>
    </row>
    <row r="164" spans="1:18" ht="14.4">
      <c r="A164" s="445" t="s">
        <v>1961</v>
      </c>
      <c r="B164" s="445"/>
      <c r="C164" s="446" t="str">
        <f>IF(C165="","", IF($C$5&lt;&gt;C165, "Oops, Something Went Wrong. Please Verify You Imported the Correct Validation",""))</f>
        <v/>
      </c>
    </row>
    <row r="165" spans="1:18" ht="14.4">
      <c r="A165" s="328"/>
      <c r="B165" s="428" t="s">
        <v>1925</v>
      </c>
      <c r="C165" s="429"/>
      <c r="D165" s="429"/>
      <c r="E165" s="429"/>
      <c r="F165" s="328"/>
      <c r="G165" s="428" t="s">
        <v>1926</v>
      </c>
      <c r="H165" s="430"/>
      <c r="I165" s="430"/>
      <c r="J165" s="430"/>
      <c r="K165" s="328"/>
      <c r="L165" s="428" t="s">
        <v>1927</v>
      </c>
      <c r="M165" s="430"/>
      <c r="N165" s="430"/>
      <c r="O165" s="430"/>
    </row>
    <row r="166" spans="1:18" ht="14.4">
      <c r="A166" s="328"/>
      <c r="B166" s="428" t="s">
        <v>1928</v>
      </c>
      <c r="C166" s="447" t="str">
        <f>IF(AND($C$6&lt;&gt;"",H169&lt;&gt;""), $C$6,"")</f>
        <v/>
      </c>
      <c r="D166" s="447"/>
      <c r="E166" s="447"/>
      <c r="F166" s="328"/>
      <c r="G166" s="428" t="s">
        <v>1929</v>
      </c>
      <c r="H166" s="447" t="str">
        <f>IF(AND($H$6&lt;&gt;"",H169&lt;&gt;""),$H$6,"")</f>
        <v/>
      </c>
      <c r="I166" s="447"/>
      <c r="J166" s="447"/>
      <c r="K166" s="328"/>
      <c r="L166" s="428" t="s">
        <v>1951</v>
      </c>
      <c r="M166" s="432"/>
      <c r="N166" s="431"/>
      <c r="O166" s="431"/>
    </row>
    <row r="167" spans="1:18" ht="14.4">
      <c r="A167" s="328"/>
      <c r="B167" s="428" t="s">
        <v>1952</v>
      </c>
      <c r="C167" s="437"/>
      <c r="D167" s="437"/>
      <c r="E167" s="437"/>
      <c r="F167" s="328"/>
      <c r="G167" s="428" t="s">
        <v>1932</v>
      </c>
      <c r="H167" s="437"/>
      <c r="I167" s="437"/>
      <c r="J167" s="437"/>
      <c r="K167" s="328"/>
      <c r="L167" s="428" t="str">
        <f>IF(L168&lt;&gt;"","", "Expiration Date:")</f>
        <v>Expiration Date:</v>
      </c>
      <c r="M167" s="432"/>
      <c r="N167" s="431"/>
      <c r="O167" s="431"/>
    </row>
    <row r="168" spans="1:18" ht="14.4">
      <c r="A168" s="328"/>
      <c r="B168" s="328"/>
      <c r="F168" s="328"/>
      <c r="G168" s="428" t="s">
        <v>1931</v>
      </c>
      <c r="H168" s="437"/>
      <c r="I168" s="437"/>
      <c r="J168" s="437"/>
      <c r="K168" s="328"/>
      <c r="L168" s="428" t="str">
        <f>IF(M166="","", IF(M167&lt;&gt;"","", "Expiration Date:"))</f>
        <v/>
      </c>
      <c r="M168" s="433" t="str">
        <f>IF(AND(M166&lt;&gt;"", M167=""), (M166+90),"")</f>
        <v/>
      </c>
      <c r="N168" s="433"/>
      <c r="O168" s="433"/>
    </row>
    <row r="169" spans="1:18" ht="14.4">
      <c r="A169" s="328"/>
      <c r="B169" s="428" t="s">
        <v>1933</v>
      </c>
      <c r="C169" s="429"/>
      <c r="D169" s="429"/>
      <c r="E169" s="429"/>
      <c r="F169" s="328"/>
      <c r="G169" s="428" t="s">
        <v>1934</v>
      </c>
      <c r="H169" s="430"/>
      <c r="I169" s="430"/>
      <c r="J169" s="430"/>
      <c r="K169" s="328"/>
      <c r="L169" s="434" t="s">
        <v>1935</v>
      </c>
      <c r="M169" s="448" t="str">
        <f>IF(AND(M9&lt;&gt;"", H169&lt;&gt;""),M9,"")</f>
        <v/>
      </c>
      <c r="N169" s="448"/>
      <c r="O169" s="448"/>
    </row>
    <row r="170" spans="1:18" ht="14.4">
      <c r="A170" s="436" t="s">
        <v>1953</v>
      </c>
      <c r="B170" s="436"/>
      <c r="C170" s="446" t="str">
        <f>IF(C169="","", IF($C$9&lt;&gt;C169, "Oops, Something Went Wrong. Please Verify You Imported the Correct Validation",""))</f>
        <v/>
      </c>
      <c r="F170" s="328"/>
      <c r="G170" s="328"/>
      <c r="K170" s="328"/>
      <c r="L170" s="328"/>
    </row>
    <row r="171" spans="1:18" ht="14.4">
      <c r="A171" s="328"/>
      <c r="B171" s="428" t="s">
        <v>1937</v>
      </c>
      <c r="C171" s="430"/>
      <c r="D171" s="430"/>
      <c r="E171" s="430"/>
      <c r="F171" s="328"/>
      <c r="G171" s="428" t="s">
        <v>1938</v>
      </c>
      <c r="H171" s="430"/>
      <c r="I171" s="430"/>
      <c r="J171" s="430"/>
      <c r="K171" s="328"/>
      <c r="L171" s="428" t="s">
        <v>1939</v>
      </c>
      <c r="M171" s="430"/>
      <c r="N171" s="430"/>
      <c r="O171" s="430"/>
    </row>
    <row r="172" spans="1:18" ht="14.4">
      <c r="A172" s="328"/>
      <c r="B172" s="428" t="s">
        <v>1940</v>
      </c>
      <c r="C172" s="437"/>
      <c r="D172" s="437"/>
      <c r="E172" s="437"/>
      <c r="F172" s="328"/>
      <c r="G172" s="428" t="s">
        <v>1941</v>
      </c>
      <c r="H172" s="437"/>
      <c r="I172" s="437"/>
      <c r="J172" s="437"/>
      <c r="K172" s="328"/>
      <c r="L172" s="428" t="s">
        <v>1942</v>
      </c>
      <c r="M172" s="437"/>
      <c r="N172" s="437"/>
      <c r="O172" s="437"/>
    </row>
    <row r="173" spans="1:18" ht="14.4">
      <c r="A173" s="328"/>
      <c r="B173" s="428" t="s">
        <v>1943</v>
      </c>
      <c r="C173" s="437"/>
      <c r="D173" s="437"/>
      <c r="E173" s="437"/>
      <c r="F173" s="328"/>
      <c r="G173" s="428" t="s">
        <v>1944</v>
      </c>
      <c r="H173" s="437"/>
      <c r="I173" s="437"/>
      <c r="J173" s="437"/>
      <c r="K173" s="328"/>
      <c r="L173" s="428"/>
      <c r="M173" s="449"/>
      <c r="N173" s="449"/>
      <c r="O173" s="449"/>
      <c r="Q173" s="450"/>
      <c r="R173" s="451"/>
    </row>
    <row r="174" spans="1:18" ht="14.4">
      <c r="A174" s="328"/>
      <c r="B174" s="428" t="s">
        <v>1946</v>
      </c>
      <c r="C174" s="437"/>
      <c r="D174" s="437"/>
      <c r="E174" s="437"/>
      <c r="F174" s="328"/>
      <c r="G174" s="428" t="s">
        <v>1947</v>
      </c>
      <c r="H174" s="439"/>
      <c r="I174" s="439"/>
      <c r="J174" s="439"/>
      <c r="K174" s="328"/>
      <c r="L174" s="428" t="s">
        <v>1954</v>
      </c>
      <c r="M174" s="439"/>
      <c r="N174" s="439"/>
      <c r="O174" s="439"/>
      <c r="Q174" s="452"/>
      <c r="R174" s="453"/>
    </row>
    <row r="175" spans="1:18">
      <c r="A175" s="328"/>
      <c r="B175" s="328"/>
    </row>
    <row r="176" spans="1:18" ht="14.4">
      <c r="A176" s="328"/>
      <c r="B176" s="428" t="s">
        <v>1949</v>
      </c>
      <c r="C176" s="441"/>
      <c r="D176" s="442"/>
      <c r="E176" s="442"/>
      <c r="F176" s="442"/>
      <c r="G176" s="443"/>
    </row>
    <row r="177" spans="1:15">
      <c r="A177" s="328"/>
      <c r="B177" s="328"/>
      <c r="C177" s="441"/>
      <c r="D177" s="442"/>
      <c r="E177" s="442"/>
      <c r="F177" s="442"/>
      <c r="G177" s="443"/>
    </row>
    <row r="178" spans="1:15">
      <c r="A178" s="328"/>
      <c r="B178" s="328"/>
      <c r="C178" s="441"/>
      <c r="D178" s="442"/>
      <c r="E178" s="442"/>
      <c r="F178" s="442"/>
      <c r="G178" s="443"/>
    </row>
    <row r="179" spans="1:15">
      <c r="A179" s="328"/>
      <c r="B179" s="328"/>
      <c r="C179" s="441"/>
      <c r="D179" s="442"/>
      <c r="E179" s="442"/>
      <c r="F179" s="442"/>
      <c r="G179" s="443"/>
    </row>
    <row r="180" spans="1:15">
      <c r="A180" s="328"/>
      <c r="B180" s="328"/>
      <c r="C180" s="441"/>
      <c r="D180" s="442"/>
      <c r="E180" s="442"/>
      <c r="F180" s="442"/>
      <c r="G180" s="443"/>
    </row>
    <row r="181" spans="1:15">
      <c r="A181" s="328"/>
      <c r="B181" s="328"/>
      <c r="C181" s="441"/>
      <c r="D181" s="442"/>
      <c r="E181" s="442"/>
      <c r="F181" s="442"/>
      <c r="G181" s="443"/>
    </row>
    <row r="182" spans="1:15">
      <c r="A182" s="328"/>
      <c r="B182" s="328"/>
      <c r="C182" s="444"/>
      <c r="D182" s="444"/>
      <c r="E182" s="444"/>
      <c r="F182" s="444"/>
      <c r="G182" s="444"/>
    </row>
    <row r="183" spans="1:15">
      <c r="A183" s="328"/>
      <c r="B183" s="328"/>
    </row>
    <row r="184" spans="1:15" ht="14.4">
      <c r="A184" s="445" t="s">
        <v>1962</v>
      </c>
      <c r="B184" s="445"/>
      <c r="C184" s="446" t="str">
        <f>IF(C185="","", IF($C$5&lt;&gt;C185, "Oops, Something Went Wrong. Please Verify You Imported the Correct Validation",""))</f>
        <v/>
      </c>
    </row>
    <row r="185" spans="1:15" ht="14.4">
      <c r="A185" s="328"/>
      <c r="B185" s="428" t="s">
        <v>1925</v>
      </c>
      <c r="C185" s="429"/>
      <c r="D185" s="429"/>
      <c r="E185" s="429"/>
      <c r="F185" s="328"/>
      <c r="G185" s="428" t="s">
        <v>1926</v>
      </c>
      <c r="H185" s="430"/>
      <c r="I185" s="430"/>
      <c r="J185" s="430"/>
      <c r="K185" s="328"/>
      <c r="L185" s="428" t="s">
        <v>1927</v>
      </c>
      <c r="M185" s="430"/>
      <c r="N185" s="430"/>
      <c r="O185" s="430"/>
    </row>
    <row r="186" spans="1:15" ht="14.4">
      <c r="A186" s="328"/>
      <c r="B186" s="428" t="s">
        <v>1928</v>
      </c>
      <c r="C186" s="447" t="str">
        <f>IF(AND($C$6&lt;&gt;"",H189&lt;&gt;""), $C$6,"")</f>
        <v/>
      </c>
      <c r="D186" s="447"/>
      <c r="E186" s="447"/>
      <c r="F186" s="328"/>
      <c r="G186" s="428" t="s">
        <v>1929</v>
      </c>
      <c r="H186" s="447" t="str">
        <f>IF(AND($H$6&lt;&gt;"",H189&lt;&gt;""),$H$6,"")</f>
        <v/>
      </c>
      <c r="I186" s="447"/>
      <c r="J186" s="447"/>
      <c r="K186" s="328"/>
      <c r="L186" s="428" t="s">
        <v>1951</v>
      </c>
      <c r="M186" s="432"/>
      <c r="N186" s="431"/>
      <c r="O186" s="431"/>
    </row>
    <row r="187" spans="1:15" ht="14.4">
      <c r="A187" s="328"/>
      <c r="B187" s="428" t="s">
        <v>1952</v>
      </c>
      <c r="C187" s="437"/>
      <c r="D187" s="437"/>
      <c r="E187" s="437"/>
      <c r="F187" s="328"/>
      <c r="G187" s="428" t="s">
        <v>1932</v>
      </c>
      <c r="H187" s="437"/>
      <c r="I187" s="437"/>
      <c r="J187" s="437"/>
      <c r="K187" s="328"/>
      <c r="L187" s="428" t="str">
        <f>IF(L188&lt;&gt;"","", "Expiration Date:")</f>
        <v>Expiration Date:</v>
      </c>
      <c r="M187" s="432"/>
      <c r="N187" s="431"/>
      <c r="O187" s="431"/>
    </row>
    <row r="188" spans="1:15" ht="14.4">
      <c r="A188" s="328"/>
      <c r="B188" s="328"/>
      <c r="F188" s="328"/>
      <c r="G188" s="428" t="s">
        <v>1931</v>
      </c>
      <c r="H188" s="437"/>
      <c r="I188" s="437"/>
      <c r="J188" s="437"/>
      <c r="K188" s="328"/>
      <c r="L188" s="428" t="str">
        <f>IF(M186="","", IF(M187&lt;&gt;"","", "Expiration Date:"))</f>
        <v/>
      </c>
      <c r="M188" s="433" t="str">
        <f>IF(AND(M186&lt;&gt;"", M187=""), (M186+90),"")</f>
        <v/>
      </c>
      <c r="N188" s="433"/>
      <c r="O188" s="433"/>
    </row>
    <row r="189" spans="1:15" ht="14.4">
      <c r="A189" s="328"/>
      <c r="B189" s="428" t="s">
        <v>1933</v>
      </c>
      <c r="C189" s="429"/>
      <c r="D189" s="429"/>
      <c r="E189" s="429"/>
      <c r="F189" s="328"/>
      <c r="G189" s="428" t="s">
        <v>1934</v>
      </c>
      <c r="H189" s="430"/>
      <c r="I189" s="430"/>
      <c r="J189" s="430"/>
      <c r="K189" s="328"/>
      <c r="L189" s="434" t="s">
        <v>1935</v>
      </c>
      <c r="M189" s="448" t="str">
        <f>IF(AND(M9&lt;&gt;"",H189&lt;&gt;""),M9,"")</f>
        <v/>
      </c>
      <c r="N189" s="448"/>
      <c r="O189" s="448"/>
    </row>
    <row r="190" spans="1:15" ht="14.4">
      <c r="A190" s="436" t="s">
        <v>1953</v>
      </c>
      <c r="B190" s="436"/>
      <c r="C190" s="446" t="str">
        <f>IF(C189="","", IF($C$9&lt;&gt;C189, "Oops, Something Went Wrong. Please Verify You Imported the Correct Validation",""))</f>
        <v/>
      </c>
      <c r="F190" s="328"/>
      <c r="G190" s="328"/>
      <c r="K190" s="328"/>
      <c r="L190" s="328"/>
    </row>
    <row r="191" spans="1:15" ht="14.4">
      <c r="A191" s="328"/>
      <c r="B191" s="428" t="s">
        <v>1937</v>
      </c>
      <c r="C191" s="430"/>
      <c r="D191" s="430"/>
      <c r="E191" s="430"/>
      <c r="F191" s="328"/>
      <c r="G191" s="428" t="s">
        <v>1938</v>
      </c>
      <c r="H191" s="430"/>
      <c r="I191" s="430"/>
      <c r="J191" s="430"/>
      <c r="K191" s="328"/>
      <c r="L191" s="428" t="s">
        <v>1939</v>
      </c>
      <c r="M191" s="430"/>
      <c r="N191" s="430"/>
      <c r="O191" s="430"/>
    </row>
    <row r="192" spans="1:15" ht="14.4">
      <c r="A192" s="328"/>
      <c r="B192" s="428" t="s">
        <v>1940</v>
      </c>
      <c r="C192" s="437"/>
      <c r="D192" s="437"/>
      <c r="E192" s="437"/>
      <c r="F192" s="328"/>
      <c r="G192" s="428" t="s">
        <v>1941</v>
      </c>
      <c r="H192" s="437"/>
      <c r="I192" s="437"/>
      <c r="J192" s="437"/>
      <c r="K192" s="328"/>
      <c r="L192" s="428" t="s">
        <v>1942</v>
      </c>
      <c r="M192" s="437"/>
      <c r="N192" s="437"/>
      <c r="O192" s="437"/>
    </row>
    <row r="193" spans="1:18" ht="14.4">
      <c r="A193" s="328"/>
      <c r="B193" s="428" t="s">
        <v>1943</v>
      </c>
      <c r="C193" s="437"/>
      <c r="D193" s="437"/>
      <c r="E193" s="437"/>
      <c r="F193" s="328"/>
      <c r="G193" s="428" t="s">
        <v>1944</v>
      </c>
      <c r="H193" s="437"/>
      <c r="I193" s="437"/>
      <c r="J193" s="437"/>
      <c r="K193" s="328"/>
      <c r="L193" s="428"/>
      <c r="M193" s="449"/>
      <c r="N193" s="449"/>
      <c r="O193" s="449"/>
      <c r="Q193" s="450"/>
      <c r="R193" s="451"/>
    </row>
    <row r="194" spans="1:18" ht="14.4">
      <c r="A194" s="328"/>
      <c r="B194" s="428" t="s">
        <v>1946</v>
      </c>
      <c r="C194" s="437"/>
      <c r="D194" s="437"/>
      <c r="E194" s="437"/>
      <c r="F194" s="328"/>
      <c r="G194" s="428" t="s">
        <v>1947</v>
      </c>
      <c r="H194" s="439"/>
      <c r="I194" s="439"/>
      <c r="J194" s="439"/>
      <c r="K194" s="328"/>
      <c r="L194" s="428" t="s">
        <v>1954</v>
      </c>
      <c r="M194" s="439"/>
      <c r="N194" s="439"/>
      <c r="O194" s="439"/>
      <c r="Q194" s="452"/>
      <c r="R194" s="453"/>
    </row>
    <row r="195" spans="1:18">
      <c r="A195" s="328"/>
      <c r="B195" s="328"/>
    </row>
    <row r="196" spans="1:18" ht="14.4">
      <c r="A196" s="328"/>
      <c r="B196" s="428" t="s">
        <v>1949</v>
      </c>
      <c r="C196" s="441"/>
      <c r="D196" s="442"/>
      <c r="E196" s="442"/>
      <c r="F196" s="442"/>
      <c r="G196" s="443"/>
    </row>
    <row r="197" spans="1:18">
      <c r="A197" s="328"/>
      <c r="B197" s="328"/>
      <c r="C197" s="441"/>
      <c r="D197" s="442"/>
      <c r="E197" s="442"/>
      <c r="F197" s="442"/>
      <c r="G197" s="443"/>
    </row>
    <row r="198" spans="1:18">
      <c r="A198" s="328"/>
      <c r="B198" s="328"/>
      <c r="C198" s="441"/>
      <c r="D198" s="442"/>
      <c r="E198" s="442"/>
      <c r="F198" s="442"/>
      <c r="G198" s="443"/>
    </row>
    <row r="199" spans="1:18">
      <c r="A199" s="328"/>
      <c r="B199" s="328"/>
      <c r="C199" s="441"/>
      <c r="D199" s="442"/>
      <c r="E199" s="442"/>
      <c r="F199" s="442"/>
      <c r="G199" s="443"/>
    </row>
    <row r="200" spans="1:18">
      <c r="A200" s="328"/>
      <c r="B200" s="328"/>
      <c r="C200" s="441"/>
      <c r="D200" s="442"/>
      <c r="E200" s="442"/>
      <c r="F200" s="442"/>
      <c r="G200" s="443"/>
    </row>
    <row r="201" spans="1:18">
      <c r="A201" s="328"/>
      <c r="B201" s="328"/>
      <c r="C201" s="441"/>
      <c r="D201" s="442"/>
      <c r="E201" s="442"/>
      <c r="F201" s="442"/>
      <c r="G201" s="443"/>
    </row>
    <row r="202" spans="1:18">
      <c r="A202" s="328"/>
      <c r="B202" s="328"/>
      <c r="C202" s="444"/>
      <c r="D202" s="444"/>
      <c r="E202" s="444"/>
      <c r="F202" s="444"/>
      <c r="G202" s="444"/>
    </row>
  </sheetData>
  <sheetProtection algorithmName="SHA-512" hashValue="9R+TA1yYZrWObWc0zF2BuLBEAYgkffM7/fYlYOwjsIizKI3N6Ih8SdvI3bsT0+Ntn6AZY6aFpUqnvxa37PpIUA==" saltValue="c3MZgz8StOmhZsyhxP9bRg==" spinCount="100000" sheet="1" objects="1" scenarios="1"/>
  <mergeCells count="339">
    <mergeCell ref="C196:G196"/>
    <mergeCell ref="C197:G197"/>
    <mergeCell ref="C198:G198"/>
    <mergeCell ref="C199:G199"/>
    <mergeCell ref="C200:G200"/>
    <mergeCell ref="C201:G201"/>
    <mergeCell ref="C193:E193"/>
    <mergeCell ref="H193:J193"/>
    <mergeCell ref="Q193:R194"/>
    <mergeCell ref="C194:E194"/>
    <mergeCell ref="H194:J194"/>
    <mergeCell ref="M194:O194"/>
    <mergeCell ref="A190:B190"/>
    <mergeCell ref="C191:E191"/>
    <mergeCell ref="H191:J191"/>
    <mergeCell ref="M191:O191"/>
    <mergeCell ref="C192:E192"/>
    <mergeCell ref="H192:J192"/>
    <mergeCell ref="M192:O192"/>
    <mergeCell ref="C187:E187"/>
    <mergeCell ref="H187:J187"/>
    <mergeCell ref="M187:O187"/>
    <mergeCell ref="H188:J188"/>
    <mergeCell ref="M188:O188"/>
    <mergeCell ref="C189:E189"/>
    <mergeCell ref="H189:J189"/>
    <mergeCell ref="M189:O189"/>
    <mergeCell ref="A184:B184"/>
    <mergeCell ref="C185:E185"/>
    <mergeCell ref="H185:J185"/>
    <mergeCell ref="M185:O185"/>
    <mergeCell ref="C186:E186"/>
    <mergeCell ref="H186:J186"/>
    <mergeCell ref="M186:O186"/>
    <mergeCell ref="C176:G176"/>
    <mergeCell ref="C177:G177"/>
    <mergeCell ref="C178:G178"/>
    <mergeCell ref="C179:G179"/>
    <mergeCell ref="C180:G180"/>
    <mergeCell ref="C181:G181"/>
    <mergeCell ref="C173:E173"/>
    <mergeCell ref="H173:J173"/>
    <mergeCell ref="Q173:R174"/>
    <mergeCell ref="C174:E174"/>
    <mergeCell ref="H174:J174"/>
    <mergeCell ref="M174:O174"/>
    <mergeCell ref="A170:B170"/>
    <mergeCell ref="C171:E171"/>
    <mergeCell ref="H171:J171"/>
    <mergeCell ref="M171:O171"/>
    <mergeCell ref="C172:E172"/>
    <mergeCell ref="H172:J172"/>
    <mergeCell ref="M172:O172"/>
    <mergeCell ref="C167:E167"/>
    <mergeCell ref="H167:J167"/>
    <mergeCell ref="M167:O167"/>
    <mergeCell ref="H168:J168"/>
    <mergeCell ref="M168:O168"/>
    <mergeCell ref="C169:E169"/>
    <mergeCell ref="H169:J169"/>
    <mergeCell ref="M169:O169"/>
    <mergeCell ref="A164:B164"/>
    <mergeCell ref="C165:E165"/>
    <mergeCell ref="H165:J165"/>
    <mergeCell ref="M165:O165"/>
    <mergeCell ref="C166:E166"/>
    <mergeCell ref="H166:J166"/>
    <mergeCell ref="M166:O166"/>
    <mergeCell ref="C156:G156"/>
    <mergeCell ref="C157:G157"/>
    <mergeCell ref="C158:G158"/>
    <mergeCell ref="C159:G159"/>
    <mergeCell ref="C160:G160"/>
    <mergeCell ref="C161:G161"/>
    <mergeCell ref="C153:E153"/>
    <mergeCell ref="H153:J153"/>
    <mergeCell ref="Q153:R154"/>
    <mergeCell ref="C154:E154"/>
    <mergeCell ref="H154:J154"/>
    <mergeCell ref="M154:O154"/>
    <mergeCell ref="A150:B150"/>
    <mergeCell ref="C151:E151"/>
    <mergeCell ref="H151:J151"/>
    <mergeCell ref="M151:O151"/>
    <mergeCell ref="C152:E152"/>
    <mergeCell ref="H152:J152"/>
    <mergeCell ref="M152:O152"/>
    <mergeCell ref="C147:E147"/>
    <mergeCell ref="H147:J147"/>
    <mergeCell ref="M147:O147"/>
    <mergeCell ref="H148:J148"/>
    <mergeCell ref="M148:O148"/>
    <mergeCell ref="C149:E149"/>
    <mergeCell ref="H149:J149"/>
    <mergeCell ref="M149:O149"/>
    <mergeCell ref="A144:B144"/>
    <mergeCell ref="C145:E145"/>
    <mergeCell ref="H145:J145"/>
    <mergeCell ref="M145:O145"/>
    <mergeCell ref="C146:E146"/>
    <mergeCell ref="H146:J146"/>
    <mergeCell ref="M146:O146"/>
    <mergeCell ref="C136:G136"/>
    <mergeCell ref="C137:G137"/>
    <mergeCell ref="C138:G138"/>
    <mergeCell ref="C139:G139"/>
    <mergeCell ref="C140:G140"/>
    <mergeCell ref="C141:G141"/>
    <mergeCell ref="C133:E133"/>
    <mergeCell ref="H133:J133"/>
    <mergeCell ref="Q133:R134"/>
    <mergeCell ref="C134:E134"/>
    <mergeCell ref="H134:J134"/>
    <mergeCell ref="M134:O134"/>
    <mergeCell ref="A130:B130"/>
    <mergeCell ref="C131:E131"/>
    <mergeCell ref="H131:J131"/>
    <mergeCell ref="M131:O131"/>
    <mergeCell ref="C132:E132"/>
    <mergeCell ref="H132:J132"/>
    <mergeCell ref="M132:O132"/>
    <mergeCell ref="C127:E127"/>
    <mergeCell ref="H127:J127"/>
    <mergeCell ref="M127:O127"/>
    <mergeCell ref="H128:J128"/>
    <mergeCell ref="M128:O128"/>
    <mergeCell ref="C129:E129"/>
    <mergeCell ref="H129:J129"/>
    <mergeCell ref="M129:O129"/>
    <mergeCell ref="A124:B124"/>
    <mergeCell ref="C125:E125"/>
    <mergeCell ref="H125:J125"/>
    <mergeCell ref="M125:O125"/>
    <mergeCell ref="C126:E126"/>
    <mergeCell ref="H126:J126"/>
    <mergeCell ref="M126:O126"/>
    <mergeCell ref="C116:G116"/>
    <mergeCell ref="C117:G117"/>
    <mergeCell ref="C118:G118"/>
    <mergeCell ref="C119:G119"/>
    <mergeCell ref="C120:G120"/>
    <mergeCell ref="C121:G121"/>
    <mergeCell ref="C113:E113"/>
    <mergeCell ref="H113:J113"/>
    <mergeCell ref="Q113:R114"/>
    <mergeCell ref="C114:E114"/>
    <mergeCell ref="H114:J114"/>
    <mergeCell ref="M114:O114"/>
    <mergeCell ref="A110:B110"/>
    <mergeCell ref="C111:E111"/>
    <mergeCell ref="H111:J111"/>
    <mergeCell ref="M111:O111"/>
    <mergeCell ref="C112:E112"/>
    <mergeCell ref="H112:J112"/>
    <mergeCell ref="M112:O112"/>
    <mergeCell ref="C107:E107"/>
    <mergeCell ref="H107:J107"/>
    <mergeCell ref="M107:O107"/>
    <mergeCell ref="H108:J108"/>
    <mergeCell ref="M108:O108"/>
    <mergeCell ref="C109:E109"/>
    <mergeCell ref="H109:J109"/>
    <mergeCell ref="M109:O109"/>
    <mergeCell ref="A104:B104"/>
    <mergeCell ref="C105:E105"/>
    <mergeCell ref="H105:J105"/>
    <mergeCell ref="M105:O105"/>
    <mergeCell ref="C106:E106"/>
    <mergeCell ref="H106:J106"/>
    <mergeCell ref="M106:O106"/>
    <mergeCell ref="C96:G96"/>
    <mergeCell ref="C97:G97"/>
    <mergeCell ref="C98:G98"/>
    <mergeCell ref="C99:G99"/>
    <mergeCell ref="C100:G100"/>
    <mergeCell ref="C101:G101"/>
    <mergeCell ref="C93:E93"/>
    <mergeCell ref="H93:J93"/>
    <mergeCell ref="Q93:R94"/>
    <mergeCell ref="C94:E94"/>
    <mergeCell ref="H94:J94"/>
    <mergeCell ref="M94:O94"/>
    <mergeCell ref="A90:B90"/>
    <mergeCell ref="C91:E91"/>
    <mergeCell ref="H91:J91"/>
    <mergeCell ref="M91:O91"/>
    <mergeCell ref="C92:E92"/>
    <mergeCell ref="H92:J92"/>
    <mergeCell ref="M92:O92"/>
    <mergeCell ref="C87:E87"/>
    <mergeCell ref="H87:J87"/>
    <mergeCell ref="M87:O87"/>
    <mergeCell ref="H88:J88"/>
    <mergeCell ref="M88:O88"/>
    <mergeCell ref="C89:E89"/>
    <mergeCell ref="H89:J89"/>
    <mergeCell ref="M89:O89"/>
    <mergeCell ref="A84:B84"/>
    <mergeCell ref="C85:E85"/>
    <mergeCell ref="H85:J85"/>
    <mergeCell ref="M85:O85"/>
    <mergeCell ref="C86:E86"/>
    <mergeCell ref="H86:J86"/>
    <mergeCell ref="M86:O86"/>
    <mergeCell ref="C76:G76"/>
    <mergeCell ref="C77:G77"/>
    <mergeCell ref="C78:G78"/>
    <mergeCell ref="C79:G79"/>
    <mergeCell ref="C80:G80"/>
    <mergeCell ref="C81:G81"/>
    <mergeCell ref="C73:E73"/>
    <mergeCell ref="H73:J73"/>
    <mergeCell ref="Q73:R74"/>
    <mergeCell ref="C74:E74"/>
    <mergeCell ref="H74:J74"/>
    <mergeCell ref="M74:O74"/>
    <mergeCell ref="A70:B70"/>
    <mergeCell ref="C71:E71"/>
    <mergeCell ref="H71:J71"/>
    <mergeCell ref="M71:O71"/>
    <mergeCell ref="C72:E72"/>
    <mergeCell ref="H72:J72"/>
    <mergeCell ref="M72:O72"/>
    <mergeCell ref="C67:E67"/>
    <mergeCell ref="H67:J67"/>
    <mergeCell ref="M67:O67"/>
    <mergeCell ref="H68:J68"/>
    <mergeCell ref="M68:O68"/>
    <mergeCell ref="C69:E69"/>
    <mergeCell ref="H69:J69"/>
    <mergeCell ref="M69:O69"/>
    <mergeCell ref="A64:B64"/>
    <mergeCell ref="C65:E65"/>
    <mergeCell ref="H65:J65"/>
    <mergeCell ref="M65:O65"/>
    <mergeCell ref="C66:E66"/>
    <mergeCell ref="H66:J66"/>
    <mergeCell ref="M66:O66"/>
    <mergeCell ref="C56:G56"/>
    <mergeCell ref="C57:G57"/>
    <mergeCell ref="C58:G58"/>
    <mergeCell ref="C59:G59"/>
    <mergeCell ref="C60:G60"/>
    <mergeCell ref="C61:G61"/>
    <mergeCell ref="C53:E53"/>
    <mergeCell ref="H53:J53"/>
    <mergeCell ref="Q53:R54"/>
    <mergeCell ref="C54:E54"/>
    <mergeCell ref="H54:J54"/>
    <mergeCell ref="M54:O54"/>
    <mergeCell ref="A50:B50"/>
    <mergeCell ref="C51:E51"/>
    <mergeCell ref="H51:J51"/>
    <mergeCell ref="M51:O51"/>
    <mergeCell ref="C52:E52"/>
    <mergeCell ref="H52:J52"/>
    <mergeCell ref="M52:O52"/>
    <mergeCell ref="C47:E47"/>
    <mergeCell ref="H47:J47"/>
    <mergeCell ref="M47:O47"/>
    <mergeCell ref="H48:J48"/>
    <mergeCell ref="M48:O48"/>
    <mergeCell ref="C49:E49"/>
    <mergeCell ref="H49:J49"/>
    <mergeCell ref="M49:O49"/>
    <mergeCell ref="A44:B44"/>
    <mergeCell ref="C45:E45"/>
    <mergeCell ref="H45:J45"/>
    <mergeCell ref="M45:O45"/>
    <mergeCell ref="C46:E46"/>
    <mergeCell ref="H46:J46"/>
    <mergeCell ref="M46:O46"/>
    <mergeCell ref="C36:G36"/>
    <mergeCell ref="C37:G37"/>
    <mergeCell ref="C38:G38"/>
    <mergeCell ref="C39:G39"/>
    <mergeCell ref="C40:G40"/>
    <mergeCell ref="C41:G41"/>
    <mergeCell ref="C33:E33"/>
    <mergeCell ref="H33:J33"/>
    <mergeCell ref="Q33:R34"/>
    <mergeCell ref="C34:E34"/>
    <mergeCell ref="H34:J34"/>
    <mergeCell ref="M34:O34"/>
    <mergeCell ref="A30:B30"/>
    <mergeCell ref="C31:E31"/>
    <mergeCell ref="H31:J31"/>
    <mergeCell ref="M31:O31"/>
    <mergeCell ref="C32:E32"/>
    <mergeCell ref="H32:J32"/>
    <mergeCell ref="M32:O32"/>
    <mergeCell ref="C27:E27"/>
    <mergeCell ref="H27:J27"/>
    <mergeCell ref="M27:O27"/>
    <mergeCell ref="H28:J28"/>
    <mergeCell ref="M28:O28"/>
    <mergeCell ref="C29:E29"/>
    <mergeCell ref="H29:J29"/>
    <mergeCell ref="M29:O29"/>
    <mergeCell ref="C25:E25"/>
    <mergeCell ref="H25:J25"/>
    <mergeCell ref="M25:O25"/>
    <mergeCell ref="C26:E26"/>
    <mergeCell ref="H26:J26"/>
    <mergeCell ref="M26:O26"/>
    <mergeCell ref="C17:G17"/>
    <mergeCell ref="C18:G18"/>
    <mergeCell ref="C19:G19"/>
    <mergeCell ref="C20:G20"/>
    <mergeCell ref="C21:G21"/>
    <mergeCell ref="A24:B24"/>
    <mergeCell ref="C13:E13"/>
    <mergeCell ref="H13:J13"/>
    <mergeCell ref="C14:E14"/>
    <mergeCell ref="H14:J14"/>
    <mergeCell ref="I15:L16"/>
    <mergeCell ref="C16:G16"/>
    <mergeCell ref="A10:B10"/>
    <mergeCell ref="C11:E11"/>
    <mergeCell ref="H11:J11"/>
    <mergeCell ref="M11:O11"/>
    <mergeCell ref="C12:E12"/>
    <mergeCell ref="H12:J12"/>
    <mergeCell ref="M12:O12"/>
    <mergeCell ref="C7:E7"/>
    <mergeCell ref="H7:J7"/>
    <mergeCell ref="M7:O7"/>
    <mergeCell ref="M8:O8"/>
    <mergeCell ref="C9:E9"/>
    <mergeCell ref="H9:J9"/>
    <mergeCell ref="M9:O9"/>
    <mergeCell ref="A1:O2"/>
    <mergeCell ref="A4:B4"/>
    <mergeCell ref="C5:E5"/>
    <mergeCell ref="H5:J5"/>
    <mergeCell ref="M5:O5"/>
    <mergeCell ref="C6:E6"/>
    <mergeCell ref="H6:J6"/>
    <mergeCell ref="M6:O6"/>
  </mergeCells>
  <conditionalFormatting sqref="C25:E25">
    <cfRule type="cellIs" priority="37" stopIfTrue="1" operator="equal">
      <formula>""</formula>
    </cfRule>
    <cfRule type="expression" dxfId="28" priority="38">
      <formula>$C$5&lt;&gt;$C$25</formula>
    </cfRule>
  </conditionalFormatting>
  <conditionalFormatting sqref="C45:E45">
    <cfRule type="cellIs" priority="35" stopIfTrue="1" operator="equal">
      <formula>""</formula>
    </cfRule>
    <cfRule type="expression" dxfId="27" priority="36">
      <formula>$C$5&lt;&gt;$C$45</formula>
    </cfRule>
  </conditionalFormatting>
  <conditionalFormatting sqref="C65:E65">
    <cfRule type="cellIs" priority="33" stopIfTrue="1" operator="equal">
      <formula>""</formula>
    </cfRule>
    <cfRule type="expression" dxfId="26" priority="34">
      <formula>$C$65&lt;&gt;$C$5</formula>
    </cfRule>
  </conditionalFormatting>
  <conditionalFormatting sqref="C85:E85">
    <cfRule type="cellIs" priority="31" stopIfTrue="1" operator="equal">
      <formula>""</formula>
    </cfRule>
    <cfRule type="expression" dxfId="25" priority="32">
      <formula>$C$85&lt;&gt;C5</formula>
    </cfRule>
  </conditionalFormatting>
  <conditionalFormatting sqref="C105:E105">
    <cfRule type="cellIs" priority="29" stopIfTrue="1" operator="equal">
      <formula>""</formula>
    </cfRule>
    <cfRule type="expression" dxfId="24" priority="30">
      <formula>$C$105&lt;&gt;C5</formula>
    </cfRule>
  </conditionalFormatting>
  <conditionalFormatting sqref="C125:E125">
    <cfRule type="cellIs" priority="27" stopIfTrue="1" operator="equal">
      <formula>""</formula>
    </cfRule>
    <cfRule type="expression" dxfId="23" priority="28">
      <formula>$C$125&lt;&gt;C5</formula>
    </cfRule>
  </conditionalFormatting>
  <conditionalFormatting sqref="C145:E145">
    <cfRule type="cellIs" priority="25" stopIfTrue="1" operator="equal">
      <formula>""</formula>
    </cfRule>
    <cfRule type="expression" dxfId="22" priority="26">
      <formula>$C$145&lt;&gt;C5</formula>
    </cfRule>
  </conditionalFormatting>
  <conditionalFormatting sqref="C165:E165">
    <cfRule type="cellIs" priority="23" stopIfTrue="1" operator="equal">
      <formula>""</formula>
    </cfRule>
    <cfRule type="expression" dxfId="21" priority="24">
      <formula>$C$165&lt;&gt;C5</formula>
    </cfRule>
  </conditionalFormatting>
  <conditionalFormatting sqref="C185:E185">
    <cfRule type="cellIs" priority="21" stopIfTrue="1" operator="equal">
      <formula>""</formula>
    </cfRule>
    <cfRule type="expression" dxfId="20" priority="22">
      <formula>$C$185&lt;&gt;C5</formula>
    </cfRule>
  </conditionalFormatting>
  <conditionalFormatting sqref="H9:J9">
    <cfRule type="expression" dxfId="19" priority="20">
      <formula>AND($C$9&lt;&gt;"",$H$9="")</formula>
    </cfRule>
  </conditionalFormatting>
  <conditionalFormatting sqref="M9:O9">
    <cfRule type="expression" dxfId="18" priority="19">
      <formula>AND($C$9&lt;&gt;"",$M$9="")</formula>
    </cfRule>
  </conditionalFormatting>
  <conditionalFormatting sqref="H29:J29">
    <cfRule type="expression" dxfId="17" priority="18">
      <formula>AND($C$29&lt;&gt;"",$H$29="")</formula>
    </cfRule>
  </conditionalFormatting>
  <conditionalFormatting sqref="M29:O29">
    <cfRule type="expression" dxfId="16" priority="17">
      <formula>AND($C$29&lt;&gt;"",$M$29="")</formula>
    </cfRule>
  </conditionalFormatting>
  <conditionalFormatting sqref="H49:J49">
    <cfRule type="expression" dxfId="15" priority="16">
      <formula>AND($C$49&lt;&gt;"",$H$49="")</formula>
    </cfRule>
  </conditionalFormatting>
  <conditionalFormatting sqref="M49:O49">
    <cfRule type="expression" dxfId="14" priority="15">
      <formula>AND($C$49&lt;&gt;"",$M$49="")</formula>
    </cfRule>
  </conditionalFormatting>
  <conditionalFormatting sqref="H69:J69">
    <cfRule type="expression" dxfId="13" priority="14">
      <formula>AND($C$69&lt;&gt;"",$H$69="")</formula>
    </cfRule>
  </conditionalFormatting>
  <conditionalFormatting sqref="M69:O69">
    <cfRule type="expression" dxfId="12" priority="13">
      <formula>AND($C$69&lt;&gt;"",$M$69="")</formula>
    </cfRule>
  </conditionalFormatting>
  <conditionalFormatting sqref="H89:J89">
    <cfRule type="expression" dxfId="11" priority="12">
      <formula>AND($C$89&lt;&gt;"",$H$89="")</formula>
    </cfRule>
  </conditionalFormatting>
  <conditionalFormatting sqref="M89:O89">
    <cfRule type="expression" dxfId="10" priority="11">
      <formula>AND($C$89&lt;&gt;"",$M$89="")</formula>
    </cfRule>
  </conditionalFormatting>
  <conditionalFormatting sqref="H109:J109">
    <cfRule type="expression" dxfId="9" priority="10">
      <formula>AND($C$109&lt;&gt;"",$H$109="")</formula>
    </cfRule>
  </conditionalFormatting>
  <conditionalFormatting sqref="M109:O109">
    <cfRule type="expression" dxfId="8" priority="9">
      <formula>AND($C$109&lt;&gt;"",$M$109="")</formula>
    </cfRule>
  </conditionalFormatting>
  <conditionalFormatting sqref="H129:J129">
    <cfRule type="expression" dxfId="7" priority="8">
      <formula>AND($C$129&lt;&gt;"",$H$129="")</formula>
    </cfRule>
  </conditionalFormatting>
  <conditionalFormatting sqref="M129:O129">
    <cfRule type="expression" dxfId="6" priority="7">
      <formula>AND($C$129&lt;&gt;"",$M$129="")</formula>
    </cfRule>
  </conditionalFormatting>
  <conditionalFormatting sqref="H149:J149">
    <cfRule type="expression" dxfId="5" priority="6">
      <formula>AND($C$149&lt;&gt;"",$H$149="")</formula>
    </cfRule>
  </conditionalFormatting>
  <conditionalFormatting sqref="M149:O149">
    <cfRule type="expression" dxfId="4" priority="5">
      <formula>AND($C$149&lt;&gt;"",$M$149="")</formula>
    </cfRule>
  </conditionalFormatting>
  <conditionalFormatting sqref="H169:J169">
    <cfRule type="expression" dxfId="3" priority="4">
      <formula>AND($C$169&lt;&gt;"",$H$169="")</formula>
    </cfRule>
  </conditionalFormatting>
  <conditionalFormatting sqref="M169:O169">
    <cfRule type="expression" dxfId="2" priority="3">
      <formula>AND($C$169&lt;&gt;"",$M$169="")</formula>
    </cfRule>
  </conditionalFormatting>
  <conditionalFormatting sqref="H189:J189">
    <cfRule type="expression" dxfId="1" priority="2">
      <formula>AND($C$189&lt;&gt;"",$H$189="")</formula>
    </cfRule>
  </conditionalFormatting>
  <conditionalFormatting sqref="M189:O189">
    <cfRule type="expression" dxfId="0" priority="1">
      <formula>AND($C$189&lt;&gt;"",$M$189="")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7A03-40CD-486F-AF6D-84492C561D3B}">
  <sheetPr>
    <tabColor rgb="FFFFFF00"/>
  </sheetPr>
  <dimension ref="A4:T43"/>
  <sheetViews>
    <sheetView workbookViewId="0">
      <selection activeCell="F22" sqref="F22"/>
    </sheetView>
  </sheetViews>
  <sheetFormatPr defaultRowHeight="15"/>
  <cols>
    <col min="1" max="1" width="35.6328125" customWidth="1"/>
    <col min="2" max="2" width="10.6328125" customWidth="1"/>
    <col min="3" max="3" width="20.6328125" customWidth="1"/>
    <col min="5" max="5" width="35.6328125" customWidth="1"/>
    <col min="6" max="6" width="10.6328125" customWidth="1"/>
    <col min="7" max="7" width="20.6328125" customWidth="1"/>
    <col min="8" max="8" width="8.6328125" customWidth="1"/>
    <col min="9" max="9" width="35.6328125" customWidth="1"/>
    <col min="10" max="10" width="10.6328125" customWidth="1"/>
    <col min="11" max="12" width="15.6328125" customWidth="1"/>
    <col min="13" max="13" width="35.6328125" customWidth="1"/>
    <col min="14" max="14" width="10.6328125" customWidth="1"/>
    <col min="17" max="17" width="35.6328125" customWidth="1"/>
    <col min="18" max="18" width="10.6328125" customWidth="1"/>
  </cols>
  <sheetData>
    <row r="4" spans="1:20" ht="15" customHeight="1">
      <c r="A4" s="389" t="s">
        <v>341</v>
      </c>
      <c r="B4" s="390"/>
      <c r="C4" s="391"/>
      <c r="E4" s="395" t="s">
        <v>342</v>
      </c>
      <c r="F4" s="396"/>
      <c r="G4" s="397"/>
      <c r="I4" s="383" t="s">
        <v>344</v>
      </c>
      <c r="J4" s="384"/>
      <c r="K4" s="384"/>
      <c r="L4" s="385"/>
      <c r="M4" s="382"/>
      <c r="N4" s="382"/>
      <c r="O4" s="382"/>
      <c r="Q4" s="382"/>
      <c r="R4" s="382"/>
      <c r="S4" s="382"/>
      <c r="T4" s="382"/>
    </row>
    <row r="5" spans="1:20" ht="15" customHeight="1">
      <c r="A5" s="392"/>
      <c r="B5" s="393"/>
      <c r="C5" s="394"/>
      <c r="E5" s="398"/>
      <c r="F5" s="399"/>
      <c r="G5" s="400"/>
      <c r="I5" s="386"/>
      <c r="J5" s="387"/>
      <c r="K5" s="387"/>
      <c r="L5" s="388"/>
      <c r="M5" s="382"/>
      <c r="N5" s="382"/>
      <c r="O5" s="382"/>
      <c r="Q5" s="382"/>
      <c r="R5" s="382"/>
      <c r="S5" s="382"/>
      <c r="T5" s="382"/>
    </row>
    <row r="6" spans="1:20" ht="15.6">
      <c r="A6" s="282" t="s">
        <v>345</v>
      </c>
      <c r="B6" s="282" t="s">
        <v>81</v>
      </c>
      <c r="C6" s="282" t="s">
        <v>346</v>
      </c>
      <c r="E6" s="282" t="s">
        <v>345</v>
      </c>
      <c r="F6" s="282" t="s">
        <v>81</v>
      </c>
      <c r="G6" s="282" t="s">
        <v>346</v>
      </c>
      <c r="I6" s="282" t="s">
        <v>345</v>
      </c>
      <c r="J6" s="283" t="s">
        <v>81</v>
      </c>
      <c r="K6" s="283" t="s">
        <v>347</v>
      </c>
      <c r="L6" s="283" t="s">
        <v>348</v>
      </c>
      <c r="M6" s="288"/>
      <c r="N6" s="288"/>
      <c r="O6" s="288"/>
      <c r="Q6" s="288"/>
      <c r="R6" s="292"/>
      <c r="S6" s="292"/>
      <c r="T6" s="292"/>
    </row>
    <row r="7" spans="1:20">
      <c r="A7" s="284"/>
      <c r="B7" s="285"/>
      <c r="C7" s="286"/>
      <c r="E7" s="284"/>
      <c r="F7" s="285"/>
      <c r="G7" s="286"/>
      <c r="I7" s="284"/>
      <c r="J7" s="285"/>
      <c r="K7" s="287"/>
      <c r="L7" s="287"/>
      <c r="M7" s="289"/>
      <c r="N7" s="290"/>
      <c r="O7" s="291"/>
      <c r="Q7" s="289"/>
      <c r="R7" s="290"/>
      <c r="S7" s="293"/>
      <c r="T7" s="293"/>
    </row>
    <row r="8" spans="1:20">
      <c r="A8" s="284"/>
      <c r="B8" s="285"/>
      <c r="C8" s="286"/>
      <c r="E8" s="284"/>
      <c r="F8" s="285"/>
      <c r="G8" s="286"/>
      <c r="I8" s="284"/>
      <c r="J8" s="285"/>
      <c r="K8" s="287"/>
      <c r="L8" s="287"/>
      <c r="M8" s="289"/>
      <c r="N8" s="290"/>
      <c r="O8" s="291"/>
      <c r="Q8" s="289"/>
      <c r="R8" s="290"/>
      <c r="S8" s="293"/>
      <c r="T8" s="293"/>
    </row>
    <row r="9" spans="1:20">
      <c r="A9" s="284"/>
      <c r="B9" s="285"/>
      <c r="C9" s="286"/>
      <c r="E9" s="284"/>
      <c r="F9" s="285"/>
      <c r="G9" s="286"/>
      <c r="I9" s="284"/>
      <c r="J9" s="285"/>
      <c r="K9" s="287"/>
      <c r="L9" s="287"/>
      <c r="M9" s="289"/>
      <c r="N9" s="290"/>
      <c r="O9" s="291"/>
      <c r="Q9" s="289"/>
      <c r="R9" s="290"/>
      <c r="S9" s="293"/>
      <c r="T9" s="293"/>
    </row>
    <row r="10" spans="1:20">
      <c r="A10" s="284"/>
      <c r="B10" s="285"/>
      <c r="C10" s="286"/>
      <c r="E10" s="284"/>
      <c r="F10" s="285"/>
      <c r="G10" s="286"/>
      <c r="I10" s="284"/>
      <c r="J10" s="285"/>
      <c r="K10" s="287"/>
      <c r="L10" s="287"/>
      <c r="M10" s="289"/>
      <c r="N10" s="290"/>
      <c r="O10" s="291"/>
      <c r="Q10" s="289"/>
      <c r="R10" s="290"/>
      <c r="S10" s="293"/>
      <c r="T10" s="293"/>
    </row>
    <row r="11" spans="1:20">
      <c r="A11" s="284"/>
      <c r="B11" s="285"/>
      <c r="C11" s="286"/>
      <c r="E11" s="284"/>
      <c r="F11" s="285"/>
      <c r="G11" s="286"/>
      <c r="I11" s="284"/>
      <c r="J11" s="285"/>
      <c r="K11" s="287"/>
      <c r="L11" s="287"/>
      <c r="M11" s="289"/>
      <c r="N11" s="290"/>
      <c r="O11" s="291"/>
      <c r="Q11" s="289"/>
      <c r="R11" s="290"/>
      <c r="S11" s="293"/>
      <c r="T11" s="293"/>
    </row>
    <row r="12" spans="1:20">
      <c r="A12" s="284"/>
      <c r="B12" s="285"/>
      <c r="C12" s="286"/>
      <c r="E12" s="284"/>
      <c r="F12" s="285"/>
      <c r="G12" s="286"/>
      <c r="I12" s="284"/>
      <c r="J12" s="285"/>
      <c r="K12" s="287"/>
      <c r="L12" s="287"/>
      <c r="M12" s="289"/>
      <c r="N12" s="290"/>
      <c r="O12" s="291"/>
      <c r="Q12" s="289"/>
      <c r="R12" s="290"/>
      <c r="S12" s="293"/>
      <c r="T12" s="293"/>
    </row>
    <row r="13" spans="1:20">
      <c r="A13" s="284"/>
      <c r="B13" s="285"/>
      <c r="C13" s="286"/>
      <c r="E13" s="284"/>
      <c r="F13" s="285"/>
      <c r="G13" s="286"/>
      <c r="I13" s="284"/>
      <c r="J13" s="285"/>
      <c r="K13" s="287"/>
      <c r="L13" s="287"/>
      <c r="M13" s="289"/>
      <c r="N13" s="290"/>
      <c r="O13" s="291"/>
      <c r="Q13" s="289"/>
      <c r="R13" s="290"/>
      <c r="S13" s="293"/>
      <c r="T13" s="293"/>
    </row>
    <row r="14" spans="1:20">
      <c r="A14" s="284"/>
      <c r="B14" s="285"/>
      <c r="C14" s="286"/>
      <c r="E14" s="284"/>
      <c r="F14" s="285"/>
      <c r="G14" s="286"/>
      <c r="I14" s="284"/>
      <c r="J14" s="285"/>
      <c r="K14" s="287"/>
      <c r="L14" s="287"/>
      <c r="M14" s="289"/>
      <c r="N14" s="290"/>
      <c r="O14" s="291"/>
      <c r="Q14" s="289"/>
      <c r="R14" s="290"/>
      <c r="S14" s="293"/>
      <c r="T14" s="293"/>
    </row>
    <row r="15" spans="1:20">
      <c r="A15" s="284"/>
      <c r="B15" s="285"/>
      <c r="C15" s="286"/>
      <c r="E15" s="284"/>
      <c r="F15" s="285"/>
      <c r="G15" s="286"/>
      <c r="I15" s="284"/>
      <c r="J15" s="285"/>
      <c r="K15" s="287"/>
      <c r="L15" s="287"/>
      <c r="M15" s="289"/>
      <c r="N15" s="290"/>
      <c r="O15" s="291"/>
      <c r="Q15" s="289"/>
      <c r="R15" s="290"/>
      <c r="S15" s="293"/>
      <c r="T15" s="293"/>
    </row>
    <row r="16" spans="1:20">
      <c r="A16" s="284"/>
      <c r="B16" s="285"/>
      <c r="C16" s="286"/>
      <c r="E16" s="284"/>
      <c r="F16" s="285"/>
      <c r="G16" s="286"/>
      <c r="I16" s="284"/>
      <c r="J16" s="285"/>
      <c r="K16" s="287"/>
      <c r="L16" s="287"/>
      <c r="M16" s="289"/>
      <c r="N16" s="290"/>
      <c r="O16" s="291"/>
      <c r="Q16" s="289"/>
      <c r="R16" s="290"/>
      <c r="S16" s="293"/>
      <c r="T16" s="293"/>
    </row>
    <row r="17" spans="1:20">
      <c r="A17" s="284"/>
      <c r="B17" s="285"/>
      <c r="C17" s="286"/>
      <c r="E17" s="284"/>
      <c r="F17" s="285"/>
      <c r="G17" s="286"/>
      <c r="I17" s="284"/>
      <c r="J17" s="285"/>
      <c r="K17" s="287"/>
      <c r="L17" s="287"/>
      <c r="M17" s="289"/>
      <c r="N17" s="290"/>
      <c r="O17" s="291"/>
      <c r="Q17" s="289"/>
      <c r="R17" s="290"/>
      <c r="S17" s="293"/>
      <c r="T17" s="293"/>
    </row>
    <row r="18" spans="1:20">
      <c r="A18" s="284"/>
      <c r="B18" s="285"/>
      <c r="C18" s="286"/>
      <c r="E18" s="284"/>
      <c r="F18" s="285"/>
      <c r="G18" s="286"/>
      <c r="I18" s="284"/>
      <c r="J18" s="285"/>
      <c r="K18" s="287"/>
      <c r="L18" s="287"/>
      <c r="M18" s="289"/>
      <c r="N18" s="290"/>
      <c r="O18" s="291"/>
      <c r="Q18" s="289"/>
      <c r="R18" s="290"/>
      <c r="S18" s="293"/>
      <c r="T18" s="293"/>
    </row>
    <row r="19" spans="1:20">
      <c r="A19" s="284"/>
      <c r="B19" s="285"/>
      <c r="C19" s="286"/>
      <c r="E19" s="284"/>
      <c r="F19" s="285"/>
      <c r="G19" s="286"/>
      <c r="I19" s="284"/>
      <c r="J19" s="285"/>
      <c r="K19" s="287"/>
      <c r="L19" s="287"/>
      <c r="M19" s="289"/>
      <c r="N19" s="290"/>
      <c r="O19" s="291"/>
      <c r="Q19" s="289"/>
      <c r="R19" s="290"/>
      <c r="S19" s="293"/>
      <c r="T19" s="293"/>
    </row>
    <row r="20" spans="1:20">
      <c r="A20" s="284"/>
      <c r="B20" s="285"/>
      <c r="C20" s="286"/>
      <c r="E20" s="284"/>
      <c r="F20" s="285"/>
      <c r="G20" s="286"/>
      <c r="I20" s="284"/>
      <c r="J20" s="285"/>
      <c r="K20" s="287"/>
      <c r="L20" s="287"/>
      <c r="M20" s="289"/>
      <c r="N20" s="290"/>
      <c r="O20" s="291"/>
      <c r="Q20" s="289"/>
      <c r="R20" s="290"/>
      <c r="S20" s="293"/>
      <c r="T20" s="293"/>
    </row>
    <row r="21" spans="1:20">
      <c r="A21" s="284"/>
      <c r="B21" s="285"/>
      <c r="C21" s="286"/>
      <c r="E21" s="284"/>
      <c r="F21" s="285"/>
      <c r="G21" s="286"/>
      <c r="I21" s="284"/>
      <c r="J21" s="285"/>
      <c r="K21" s="287"/>
      <c r="L21" s="287"/>
      <c r="M21" s="289"/>
      <c r="N21" s="290"/>
      <c r="O21" s="291"/>
      <c r="Q21" s="289"/>
      <c r="R21" s="290"/>
      <c r="S21" s="293"/>
      <c r="T21" s="293"/>
    </row>
    <row r="22" spans="1:20">
      <c r="A22" s="284"/>
      <c r="B22" s="285"/>
      <c r="C22" s="286"/>
      <c r="E22" s="284"/>
      <c r="F22" s="285"/>
      <c r="G22" s="286"/>
      <c r="I22" s="284"/>
      <c r="J22" s="285"/>
      <c r="K22" s="287"/>
      <c r="L22" s="287"/>
      <c r="M22" s="289"/>
      <c r="N22" s="290"/>
      <c r="O22" s="291"/>
      <c r="Q22" s="289"/>
      <c r="R22" s="290"/>
      <c r="S22" s="293"/>
      <c r="T22" s="293"/>
    </row>
    <row r="25" spans="1:20">
      <c r="A25" s="376" t="s">
        <v>343</v>
      </c>
      <c r="B25" s="377"/>
      <c r="C25" s="378"/>
      <c r="E25" s="370" t="s">
        <v>349</v>
      </c>
      <c r="F25" s="371"/>
      <c r="G25" s="372"/>
    </row>
    <row r="26" spans="1:20">
      <c r="A26" s="379"/>
      <c r="B26" s="380"/>
      <c r="C26" s="381"/>
      <c r="E26" s="373"/>
      <c r="F26" s="374"/>
      <c r="G26" s="375"/>
    </row>
    <row r="27" spans="1:20">
      <c r="A27" s="282" t="s">
        <v>345</v>
      </c>
      <c r="B27" s="282" t="s">
        <v>81</v>
      </c>
      <c r="C27" s="282" t="s">
        <v>346</v>
      </c>
      <c r="E27" s="282" t="s">
        <v>345</v>
      </c>
      <c r="F27" s="282" t="s">
        <v>81</v>
      </c>
      <c r="G27" s="282" t="s">
        <v>346</v>
      </c>
    </row>
    <row r="28" spans="1:20">
      <c r="A28" s="284"/>
      <c r="B28" s="285"/>
      <c r="C28" s="286"/>
      <c r="E28" s="284"/>
      <c r="F28" s="285"/>
      <c r="G28" s="286"/>
    </row>
    <row r="29" spans="1:20">
      <c r="A29" s="284"/>
      <c r="B29" s="285"/>
      <c r="C29" s="286"/>
      <c r="E29" s="284"/>
      <c r="F29" s="285"/>
      <c r="G29" s="286"/>
    </row>
    <row r="30" spans="1:20">
      <c r="A30" s="284"/>
      <c r="B30" s="285"/>
      <c r="C30" s="286"/>
      <c r="E30" s="284"/>
      <c r="F30" s="285"/>
      <c r="G30" s="286"/>
    </row>
    <row r="31" spans="1:20">
      <c r="A31" s="284"/>
      <c r="B31" s="285"/>
      <c r="C31" s="286"/>
      <c r="E31" s="284"/>
      <c r="F31" s="285"/>
      <c r="G31" s="286"/>
    </row>
    <row r="32" spans="1:20">
      <c r="A32" s="284"/>
      <c r="B32" s="285"/>
      <c r="C32" s="286"/>
      <c r="E32" s="284"/>
      <c r="F32" s="285"/>
      <c r="G32" s="286"/>
    </row>
    <row r="33" spans="1:7">
      <c r="A33" s="284"/>
      <c r="B33" s="285"/>
      <c r="C33" s="286"/>
      <c r="E33" s="284"/>
      <c r="F33" s="285"/>
      <c r="G33" s="286"/>
    </row>
    <row r="34" spans="1:7">
      <c r="A34" s="284"/>
      <c r="B34" s="285"/>
      <c r="C34" s="286"/>
      <c r="E34" s="284"/>
      <c r="F34" s="285"/>
      <c r="G34" s="286"/>
    </row>
    <row r="35" spans="1:7">
      <c r="A35" s="284"/>
      <c r="B35" s="285"/>
      <c r="C35" s="286"/>
      <c r="E35" s="284"/>
      <c r="F35" s="285"/>
      <c r="G35" s="286"/>
    </row>
    <row r="36" spans="1:7">
      <c r="A36" s="284"/>
      <c r="B36" s="285"/>
      <c r="C36" s="286"/>
      <c r="E36" s="284"/>
      <c r="F36" s="285"/>
      <c r="G36" s="286"/>
    </row>
    <row r="37" spans="1:7">
      <c r="A37" s="284"/>
      <c r="B37" s="285"/>
      <c r="C37" s="286"/>
      <c r="E37" s="284"/>
      <c r="F37" s="285"/>
      <c r="G37" s="286"/>
    </row>
    <row r="38" spans="1:7">
      <c r="A38" s="284"/>
      <c r="B38" s="285"/>
      <c r="C38" s="286"/>
      <c r="E38" s="284"/>
      <c r="F38" s="285"/>
      <c r="G38" s="286"/>
    </row>
    <row r="39" spans="1:7">
      <c r="A39" s="284"/>
      <c r="B39" s="285"/>
      <c r="C39" s="286"/>
      <c r="E39" s="284"/>
      <c r="F39" s="285"/>
      <c r="G39" s="286"/>
    </row>
    <row r="40" spans="1:7">
      <c r="A40" s="284"/>
      <c r="B40" s="285"/>
      <c r="C40" s="286"/>
      <c r="E40" s="284"/>
      <c r="F40" s="285"/>
      <c r="G40" s="286"/>
    </row>
    <row r="41" spans="1:7">
      <c r="A41" s="284"/>
      <c r="B41" s="285"/>
      <c r="C41" s="286"/>
      <c r="E41" s="284"/>
      <c r="F41" s="285"/>
      <c r="G41" s="286"/>
    </row>
    <row r="42" spans="1:7">
      <c r="A42" s="284"/>
      <c r="B42" s="285"/>
      <c r="C42" s="286"/>
      <c r="E42" s="284"/>
      <c r="F42" s="285"/>
      <c r="G42" s="286"/>
    </row>
    <row r="43" spans="1:7">
      <c r="A43" s="284"/>
      <c r="B43" s="285"/>
      <c r="C43" s="286"/>
      <c r="E43" s="284"/>
      <c r="F43" s="285"/>
      <c r="G43" s="286"/>
    </row>
  </sheetData>
  <sheetProtection algorithmName="SHA-512" hashValue="Ij+q4V48wST1X45eR8jzddfm1nO4S6R1b7G4eGdai9lNN4EgP846t0q9f1q/mbhzeVQTkq/5Yj9zlbxsr9Vnsw==" saltValue="Cv9pQgl7xJWF0Puhgx90vA==" spinCount="100000" sheet="1" objects="1" scenarios="1"/>
  <mergeCells count="7">
    <mergeCell ref="E25:G26"/>
    <mergeCell ref="A25:C26"/>
    <mergeCell ref="Q4:T5"/>
    <mergeCell ref="I4:L5"/>
    <mergeCell ref="M4:O5"/>
    <mergeCell ref="A4:C5"/>
    <mergeCell ref="E4:G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>
    <tabColor indexed="42"/>
  </sheetPr>
  <dimension ref="A1:T288"/>
  <sheetViews>
    <sheetView defaultGridColor="0" colorId="22" zoomScale="87" workbookViewId="0">
      <selection activeCell="A283" sqref="A283"/>
    </sheetView>
  </sheetViews>
  <sheetFormatPr defaultColWidth="9.81640625" defaultRowHeight="15"/>
  <cols>
    <col min="3" max="8" width="8.81640625" customWidth="1"/>
    <col min="9" max="9" width="4.81640625" customWidth="1"/>
  </cols>
  <sheetData>
    <row r="1" spans="1:20" ht="18" customHeight="1">
      <c r="A1" s="401" t="s">
        <v>127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20" ht="15.9" customHeight="1">
      <c r="A2" s="46"/>
      <c r="B2" s="46"/>
      <c r="C2" s="46"/>
      <c r="D2" s="57" t="s">
        <v>1565</v>
      </c>
      <c r="E2" s="78"/>
      <c r="F2" s="1"/>
      <c r="G2" s="47" t="s">
        <v>109</v>
      </c>
      <c r="H2" s="109"/>
      <c r="I2" s="84"/>
      <c r="N2" s="358" t="s">
        <v>1566</v>
      </c>
    </row>
    <row r="3" spans="1:20" ht="15.9" customHeight="1">
      <c r="A3" s="47" t="s">
        <v>90</v>
      </c>
      <c r="B3" s="81" t="str">
        <f>IF(Info!$B3="","",(Info!$B3))</f>
        <v/>
      </c>
      <c r="C3" s="52"/>
      <c r="D3" s="52"/>
      <c r="E3" s="78"/>
      <c r="F3" s="74" t="s">
        <v>111</v>
      </c>
      <c r="G3" s="50"/>
      <c r="H3" s="107" t="str">
        <f>IF(Info!$B4="","",(Info!$B4))</f>
        <v/>
      </c>
      <c r="I3" s="84"/>
    </row>
    <row r="4" spans="1:20" ht="9.9" customHeight="1">
      <c r="A4" s="46"/>
      <c r="B4" s="52"/>
      <c r="C4" s="46"/>
      <c r="D4" s="46"/>
      <c r="E4" s="46"/>
      <c r="F4" s="46"/>
      <c r="G4" s="46"/>
      <c r="H4" s="46"/>
      <c r="I4" s="78"/>
    </row>
    <row r="5" spans="1:20">
      <c r="A5" s="349"/>
      <c r="B5" s="356" t="s">
        <v>128</v>
      </c>
      <c r="C5" s="351" t="s">
        <v>129</v>
      </c>
      <c r="D5" s="351" t="s">
        <v>130</v>
      </c>
      <c r="E5" s="351" t="s">
        <v>131</v>
      </c>
      <c r="F5" s="351" t="s">
        <v>132</v>
      </c>
      <c r="G5" s="351" t="s">
        <v>133</v>
      </c>
      <c r="H5" s="351" t="s">
        <v>134</v>
      </c>
      <c r="I5" s="26"/>
      <c r="K5" s="349"/>
      <c r="L5" s="350" t="s">
        <v>128</v>
      </c>
      <c r="M5" s="351" t="s">
        <v>129</v>
      </c>
      <c r="N5" s="351" t="s">
        <v>132</v>
      </c>
      <c r="O5" s="351" t="s">
        <v>133</v>
      </c>
      <c r="P5" s="351" t="s">
        <v>134</v>
      </c>
      <c r="Q5" s="26"/>
      <c r="T5" t="s">
        <v>1567</v>
      </c>
    </row>
    <row r="6" spans="1:20" ht="15.6" thickBot="1">
      <c r="A6" s="352" t="s">
        <v>81</v>
      </c>
      <c r="B6" s="353" t="s">
        <v>97</v>
      </c>
      <c r="C6" s="353" t="s">
        <v>135</v>
      </c>
      <c r="D6" s="353" t="s">
        <v>135</v>
      </c>
      <c r="E6" s="353" t="s">
        <v>135</v>
      </c>
      <c r="F6" s="353" t="s">
        <v>135</v>
      </c>
      <c r="G6" s="353" t="s">
        <v>136</v>
      </c>
      <c r="H6" s="353" t="s">
        <v>136</v>
      </c>
      <c r="I6" s="354" t="s">
        <v>119</v>
      </c>
      <c r="K6" s="352" t="s">
        <v>81</v>
      </c>
      <c r="L6" s="353" t="s">
        <v>97</v>
      </c>
      <c r="M6" s="353" t="s">
        <v>135</v>
      </c>
      <c r="N6" s="353" t="s">
        <v>135</v>
      </c>
      <c r="O6" s="353" t="s">
        <v>136</v>
      </c>
      <c r="P6" s="353" t="s">
        <v>136</v>
      </c>
      <c r="Q6" s="354" t="s">
        <v>119</v>
      </c>
      <c r="T6" t="s">
        <v>1568</v>
      </c>
    </row>
    <row r="7" spans="1:20" ht="15.9" customHeight="1" thickTop="1">
      <c r="A7" s="215"/>
      <c r="B7" s="90"/>
      <c r="C7" s="122"/>
      <c r="D7" s="122"/>
      <c r="E7" s="357">
        <f t="shared" ref="E7:E38" si="0">IF(D7="",0,SUM(C7:D7))</f>
        <v>0</v>
      </c>
      <c r="F7" s="122"/>
      <c r="G7" s="355">
        <f t="shared" ref="G7:G70" si="1">ROUND(IF(F7="",0,C7/(E7-F7)),2)</f>
        <v>0</v>
      </c>
      <c r="H7" s="123"/>
      <c r="I7" s="124"/>
      <c r="K7" s="215"/>
      <c r="L7" s="90"/>
      <c r="M7" s="122"/>
      <c r="N7" s="122"/>
      <c r="O7" s="355">
        <f>ROUND(IF(N7="",0,M7/(M7-N7)),2)</f>
        <v>0</v>
      </c>
      <c r="P7" s="123"/>
      <c r="Q7" s="124"/>
      <c r="T7" t="s">
        <v>1569</v>
      </c>
    </row>
    <row r="8" spans="1:20" ht="15.9" customHeight="1">
      <c r="A8" s="216"/>
      <c r="B8" s="90"/>
      <c r="C8" s="125"/>
      <c r="D8" s="125"/>
      <c r="E8" s="357">
        <f t="shared" si="0"/>
        <v>0</v>
      </c>
      <c r="F8" s="125"/>
      <c r="G8" s="355">
        <f t="shared" si="1"/>
        <v>0</v>
      </c>
      <c r="H8" s="126"/>
      <c r="I8" s="124"/>
      <c r="K8" s="216"/>
      <c r="L8" s="90"/>
      <c r="M8" s="125"/>
      <c r="N8" s="125"/>
      <c r="O8" s="355">
        <f t="shared" ref="O8:O71" si="2">ROUND(IF(N8="",0,M8/(M8-N8)),2)</f>
        <v>0</v>
      </c>
      <c r="P8" s="126"/>
      <c r="Q8" s="124"/>
      <c r="T8" t="s">
        <v>1570</v>
      </c>
    </row>
    <row r="9" spans="1:20" ht="15.9" customHeight="1">
      <c r="A9" s="216"/>
      <c r="B9" s="90"/>
      <c r="C9" s="125"/>
      <c r="D9" s="125"/>
      <c r="E9" s="357">
        <f t="shared" si="0"/>
        <v>0</v>
      </c>
      <c r="F9" s="125"/>
      <c r="G9" s="355">
        <f t="shared" si="1"/>
        <v>0</v>
      </c>
      <c r="H9" s="126"/>
      <c r="I9" s="124"/>
      <c r="K9" s="216"/>
      <c r="L9" s="90"/>
      <c r="M9" s="125"/>
      <c r="N9" s="125"/>
      <c r="O9" s="355">
        <f t="shared" si="2"/>
        <v>0</v>
      </c>
      <c r="P9" s="126"/>
      <c r="Q9" s="124"/>
      <c r="T9" t="s">
        <v>1571</v>
      </c>
    </row>
    <row r="10" spans="1:20" ht="15.9" customHeight="1">
      <c r="A10" s="216"/>
      <c r="B10" s="90"/>
      <c r="C10" s="125"/>
      <c r="D10" s="125"/>
      <c r="E10" s="357">
        <f t="shared" si="0"/>
        <v>0</v>
      </c>
      <c r="F10" s="125"/>
      <c r="G10" s="355">
        <f t="shared" si="1"/>
        <v>0</v>
      </c>
      <c r="H10" s="126"/>
      <c r="I10" s="124"/>
      <c r="K10" s="216"/>
      <c r="L10" s="90"/>
      <c r="M10" s="125"/>
      <c r="N10" s="125"/>
      <c r="O10" s="355">
        <f t="shared" si="2"/>
        <v>0</v>
      </c>
      <c r="P10" s="126"/>
      <c r="Q10" s="124"/>
      <c r="T10" t="s">
        <v>1572</v>
      </c>
    </row>
    <row r="11" spans="1:20" ht="15.9" customHeight="1">
      <c r="A11" s="216"/>
      <c r="B11" s="90"/>
      <c r="C11" s="125"/>
      <c r="D11" s="125"/>
      <c r="E11" s="357">
        <f t="shared" si="0"/>
        <v>0</v>
      </c>
      <c r="F11" s="125"/>
      <c r="G11" s="355">
        <f t="shared" si="1"/>
        <v>0</v>
      </c>
      <c r="H11" s="126"/>
      <c r="I11" s="124"/>
      <c r="K11" s="216"/>
      <c r="L11" s="90"/>
      <c r="M11" s="125"/>
      <c r="N11" s="125"/>
      <c r="O11" s="355">
        <f t="shared" si="2"/>
        <v>0</v>
      </c>
      <c r="P11" s="126"/>
      <c r="Q11" s="124"/>
    </row>
    <row r="12" spans="1:20" ht="15.9" customHeight="1">
      <c r="A12" s="216"/>
      <c r="B12" s="90"/>
      <c r="C12" s="125"/>
      <c r="D12" s="125"/>
      <c r="E12" s="357">
        <f t="shared" si="0"/>
        <v>0</v>
      </c>
      <c r="F12" s="125"/>
      <c r="G12" s="355">
        <f t="shared" si="1"/>
        <v>0</v>
      </c>
      <c r="H12" s="126"/>
      <c r="I12" s="124"/>
      <c r="K12" s="216"/>
      <c r="L12" s="90"/>
      <c r="M12" s="125"/>
      <c r="N12" s="125"/>
      <c r="O12" s="355">
        <f t="shared" si="2"/>
        <v>0</v>
      </c>
      <c r="P12" s="126"/>
      <c r="Q12" s="124"/>
    </row>
    <row r="13" spans="1:20" ht="15.9" customHeight="1">
      <c r="A13" s="216"/>
      <c r="B13" s="90"/>
      <c r="C13" s="125"/>
      <c r="D13" s="125"/>
      <c r="E13" s="357">
        <f t="shared" si="0"/>
        <v>0</v>
      </c>
      <c r="F13" s="125"/>
      <c r="G13" s="355">
        <f t="shared" si="1"/>
        <v>0</v>
      </c>
      <c r="H13" s="126"/>
      <c r="I13" s="124"/>
      <c r="K13" s="216"/>
      <c r="L13" s="90"/>
      <c r="M13" s="125"/>
      <c r="N13" s="125"/>
      <c r="O13" s="355">
        <f t="shared" si="2"/>
        <v>0</v>
      </c>
      <c r="P13" s="126"/>
      <c r="Q13" s="124"/>
    </row>
    <row r="14" spans="1:20" ht="15.9" customHeight="1">
      <c r="A14" s="216"/>
      <c r="B14" s="90"/>
      <c r="C14" s="125"/>
      <c r="D14" s="125"/>
      <c r="E14" s="357">
        <f t="shared" si="0"/>
        <v>0</v>
      </c>
      <c r="F14" s="125"/>
      <c r="G14" s="355">
        <f t="shared" si="1"/>
        <v>0</v>
      </c>
      <c r="H14" s="126"/>
      <c r="I14" s="124"/>
      <c r="K14" s="216"/>
      <c r="L14" s="90"/>
      <c r="M14" s="125"/>
      <c r="N14" s="125"/>
      <c r="O14" s="355">
        <f t="shared" si="2"/>
        <v>0</v>
      </c>
      <c r="P14" s="126"/>
      <c r="Q14" s="124"/>
    </row>
    <row r="15" spans="1:20" ht="15.9" customHeight="1">
      <c r="A15" s="216"/>
      <c r="B15" s="90"/>
      <c r="C15" s="125"/>
      <c r="D15" s="125"/>
      <c r="E15" s="357">
        <f t="shared" si="0"/>
        <v>0</v>
      </c>
      <c r="F15" s="125"/>
      <c r="G15" s="355">
        <f t="shared" si="1"/>
        <v>0</v>
      </c>
      <c r="H15" s="126"/>
      <c r="I15" s="124"/>
      <c r="K15" s="216"/>
      <c r="L15" s="90"/>
      <c r="M15" s="125"/>
      <c r="N15" s="125"/>
      <c r="O15" s="355">
        <f t="shared" si="2"/>
        <v>0</v>
      </c>
      <c r="P15" s="126"/>
      <c r="Q15" s="124"/>
    </row>
    <row r="16" spans="1:20" ht="15.9" customHeight="1">
      <c r="A16" s="216"/>
      <c r="B16" s="90"/>
      <c r="C16" s="125"/>
      <c r="D16" s="125"/>
      <c r="E16" s="357">
        <f t="shared" si="0"/>
        <v>0</v>
      </c>
      <c r="F16" s="125"/>
      <c r="G16" s="355">
        <f t="shared" si="1"/>
        <v>0</v>
      </c>
      <c r="H16" s="126"/>
      <c r="I16" s="124"/>
      <c r="K16" s="216"/>
      <c r="L16" s="90"/>
      <c r="M16" s="125"/>
      <c r="N16" s="125"/>
      <c r="O16" s="355">
        <f t="shared" si="2"/>
        <v>0</v>
      </c>
      <c r="P16" s="126"/>
      <c r="Q16" s="124"/>
    </row>
    <row r="17" spans="1:17" ht="15.9" customHeight="1">
      <c r="A17" s="216"/>
      <c r="B17" s="90"/>
      <c r="C17" s="125"/>
      <c r="D17" s="125"/>
      <c r="E17" s="357">
        <f t="shared" si="0"/>
        <v>0</v>
      </c>
      <c r="F17" s="125"/>
      <c r="G17" s="355">
        <f t="shared" si="1"/>
        <v>0</v>
      </c>
      <c r="H17" s="126"/>
      <c r="I17" s="124"/>
      <c r="K17" s="216"/>
      <c r="L17" s="90"/>
      <c r="M17" s="125"/>
      <c r="N17" s="125"/>
      <c r="O17" s="355">
        <f t="shared" si="2"/>
        <v>0</v>
      </c>
      <c r="P17" s="126"/>
      <c r="Q17" s="124"/>
    </row>
    <row r="18" spans="1:17" ht="15.9" customHeight="1">
      <c r="A18" s="216"/>
      <c r="B18" s="90"/>
      <c r="C18" s="125"/>
      <c r="D18" s="125"/>
      <c r="E18" s="357">
        <f t="shared" si="0"/>
        <v>0</v>
      </c>
      <c r="F18" s="125"/>
      <c r="G18" s="355">
        <f t="shared" si="1"/>
        <v>0</v>
      </c>
      <c r="H18" s="126"/>
      <c r="I18" s="124"/>
      <c r="K18" s="216"/>
      <c r="L18" s="90"/>
      <c r="M18" s="125"/>
      <c r="N18" s="125"/>
      <c r="O18" s="355">
        <f t="shared" si="2"/>
        <v>0</v>
      </c>
      <c r="P18" s="126"/>
      <c r="Q18" s="124"/>
    </row>
    <row r="19" spans="1:17" ht="15.9" customHeight="1">
      <c r="A19" s="216"/>
      <c r="B19" s="90"/>
      <c r="C19" s="125"/>
      <c r="D19" s="125"/>
      <c r="E19" s="357">
        <f t="shared" si="0"/>
        <v>0</v>
      </c>
      <c r="F19" s="125"/>
      <c r="G19" s="355">
        <f t="shared" si="1"/>
        <v>0</v>
      </c>
      <c r="H19" s="126"/>
      <c r="I19" s="124"/>
      <c r="K19" s="216"/>
      <c r="L19" s="90"/>
      <c r="M19" s="125"/>
      <c r="N19" s="125"/>
      <c r="O19" s="355">
        <f t="shared" si="2"/>
        <v>0</v>
      </c>
      <c r="P19" s="126"/>
      <c r="Q19" s="124"/>
    </row>
    <row r="20" spans="1:17" ht="15.9" customHeight="1">
      <c r="A20" s="216"/>
      <c r="B20" s="90"/>
      <c r="C20" s="125"/>
      <c r="D20" s="125"/>
      <c r="E20" s="357">
        <f t="shared" si="0"/>
        <v>0</v>
      </c>
      <c r="F20" s="125"/>
      <c r="G20" s="355">
        <f t="shared" si="1"/>
        <v>0</v>
      </c>
      <c r="H20" s="126"/>
      <c r="I20" s="124"/>
      <c r="K20" s="216"/>
      <c r="L20" s="90"/>
      <c r="M20" s="125"/>
      <c r="N20" s="125"/>
      <c r="O20" s="355">
        <f t="shared" si="2"/>
        <v>0</v>
      </c>
      <c r="P20" s="126"/>
      <c r="Q20" s="124"/>
    </row>
    <row r="21" spans="1:17" ht="15.9" customHeight="1">
      <c r="A21" s="216"/>
      <c r="B21" s="90"/>
      <c r="C21" s="125"/>
      <c r="D21" s="125"/>
      <c r="E21" s="357">
        <f t="shared" si="0"/>
        <v>0</v>
      </c>
      <c r="F21" s="125"/>
      <c r="G21" s="355">
        <f t="shared" si="1"/>
        <v>0</v>
      </c>
      <c r="H21" s="126"/>
      <c r="I21" s="124"/>
      <c r="K21" s="216"/>
      <c r="L21" s="90"/>
      <c r="M21" s="125"/>
      <c r="N21" s="125"/>
      <c r="O21" s="355">
        <f t="shared" si="2"/>
        <v>0</v>
      </c>
      <c r="P21" s="126"/>
      <c r="Q21" s="124"/>
    </row>
    <row r="22" spans="1:17" ht="15.9" customHeight="1">
      <c r="A22" s="216"/>
      <c r="B22" s="90"/>
      <c r="C22" s="125"/>
      <c r="D22" s="125"/>
      <c r="E22" s="357">
        <f t="shared" si="0"/>
        <v>0</v>
      </c>
      <c r="F22" s="125"/>
      <c r="G22" s="355">
        <f t="shared" si="1"/>
        <v>0</v>
      </c>
      <c r="H22" s="126"/>
      <c r="I22" s="124"/>
      <c r="K22" s="216"/>
      <c r="L22" s="90"/>
      <c r="M22" s="125"/>
      <c r="N22" s="125"/>
      <c r="O22" s="355">
        <f t="shared" si="2"/>
        <v>0</v>
      </c>
      <c r="P22" s="126"/>
      <c r="Q22" s="124"/>
    </row>
    <row r="23" spans="1:17" ht="15.9" customHeight="1">
      <c r="A23" s="216"/>
      <c r="B23" s="90"/>
      <c r="C23" s="125"/>
      <c r="D23" s="125"/>
      <c r="E23" s="357">
        <f t="shared" si="0"/>
        <v>0</v>
      </c>
      <c r="F23" s="125"/>
      <c r="G23" s="355">
        <f t="shared" si="1"/>
        <v>0</v>
      </c>
      <c r="H23" s="126"/>
      <c r="I23" s="124"/>
      <c r="K23" s="216"/>
      <c r="L23" s="90"/>
      <c r="M23" s="125"/>
      <c r="N23" s="125"/>
      <c r="O23" s="355">
        <f t="shared" si="2"/>
        <v>0</v>
      </c>
      <c r="P23" s="126"/>
      <c r="Q23" s="124"/>
    </row>
    <row r="24" spans="1:17" ht="15.9" customHeight="1">
      <c r="A24" s="216"/>
      <c r="B24" s="90"/>
      <c r="C24" s="125"/>
      <c r="D24" s="125"/>
      <c r="E24" s="357">
        <f t="shared" si="0"/>
        <v>0</v>
      </c>
      <c r="F24" s="125"/>
      <c r="G24" s="355">
        <f t="shared" si="1"/>
        <v>0</v>
      </c>
      <c r="H24" s="126"/>
      <c r="I24" s="124"/>
      <c r="K24" s="216"/>
      <c r="L24" s="90"/>
      <c r="M24" s="125"/>
      <c r="N24" s="125"/>
      <c r="O24" s="355">
        <f t="shared" si="2"/>
        <v>0</v>
      </c>
      <c r="P24" s="126"/>
      <c r="Q24" s="124"/>
    </row>
    <row r="25" spans="1:17" ht="15.9" customHeight="1">
      <c r="A25" s="216"/>
      <c r="B25" s="90"/>
      <c r="C25" s="125"/>
      <c r="D25" s="125"/>
      <c r="E25" s="357">
        <f t="shared" si="0"/>
        <v>0</v>
      </c>
      <c r="F25" s="125"/>
      <c r="G25" s="355">
        <f t="shared" si="1"/>
        <v>0</v>
      </c>
      <c r="H25" s="126"/>
      <c r="I25" s="124"/>
      <c r="K25" s="216"/>
      <c r="L25" s="90"/>
      <c r="M25" s="125"/>
      <c r="N25" s="125"/>
      <c r="O25" s="355">
        <f t="shared" si="2"/>
        <v>0</v>
      </c>
      <c r="P25" s="126"/>
      <c r="Q25" s="124"/>
    </row>
    <row r="26" spans="1:17" ht="15.9" customHeight="1">
      <c r="A26" s="216"/>
      <c r="B26" s="90"/>
      <c r="C26" s="125"/>
      <c r="D26" s="125"/>
      <c r="E26" s="357">
        <f t="shared" si="0"/>
        <v>0</v>
      </c>
      <c r="F26" s="125"/>
      <c r="G26" s="355">
        <f t="shared" si="1"/>
        <v>0</v>
      </c>
      <c r="H26" s="126"/>
      <c r="I26" s="124"/>
      <c r="K26" s="216"/>
      <c r="L26" s="90"/>
      <c r="M26" s="125"/>
      <c r="N26" s="125"/>
      <c r="O26" s="355">
        <f t="shared" si="2"/>
        <v>0</v>
      </c>
      <c r="P26" s="126"/>
      <c r="Q26" s="124"/>
    </row>
    <row r="27" spans="1:17" ht="15.9" customHeight="1">
      <c r="A27" s="216"/>
      <c r="B27" s="90"/>
      <c r="C27" s="125"/>
      <c r="D27" s="125"/>
      <c r="E27" s="357">
        <f t="shared" si="0"/>
        <v>0</v>
      </c>
      <c r="F27" s="125"/>
      <c r="G27" s="355">
        <f t="shared" si="1"/>
        <v>0</v>
      </c>
      <c r="H27" s="126"/>
      <c r="I27" s="124"/>
      <c r="K27" s="216"/>
      <c r="L27" s="90"/>
      <c r="M27" s="125"/>
      <c r="N27" s="125"/>
      <c r="O27" s="355">
        <f t="shared" si="2"/>
        <v>0</v>
      </c>
      <c r="P27" s="126"/>
      <c r="Q27" s="124"/>
    </row>
    <row r="28" spans="1:17" ht="15.9" customHeight="1">
      <c r="A28" s="216"/>
      <c r="B28" s="90"/>
      <c r="C28" s="125"/>
      <c r="D28" s="125"/>
      <c r="E28" s="357">
        <f t="shared" si="0"/>
        <v>0</v>
      </c>
      <c r="F28" s="125"/>
      <c r="G28" s="355">
        <f t="shared" si="1"/>
        <v>0</v>
      </c>
      <c r="H28" s="126"/>
      <c r="I28" s="124"/>
      <c r="K28" s="216"/>
      <c r="L28" s="90"/>
      <c r="M28" s="125"/>
      <c r="N28" s="125"/>
      <c r="O28" s="355">
        <f t="shared" si="2"/>
        <v>0</v>
      </c>
      <c r="P28" s="126"/>
      <c r="Q28" s="124"/>
    </row>
    <row r="29" spans="1:17" ht="15.9" customHeight="1">
      <c r="A29" s="216"/>
      <c r="B29" s="90"/>
      <c r="C29" s="125"/>
      <c r="D29" s="125"/>
      <c r="E29" s="357">
        <f t="shared" si="0"/>
        <v>0</v>
      </c>
      <c r="F29" s="125"/>
      <c r="G29" s="355">
        <f t="shared" si="1"/>
        <v>0</v>
      </c>
      <c r="H29" s="126"/>
      <c r="I29" s="124"/>
      <c r="K29" s="216"/>
      <c r="L29" s="90"/>
      <c r="M29" s="125"/>
      <c r="N29" s="125"/>
      <c r="O29" s="355">
        <f t="shared" si="2"/>
        <v>0</v>
      </c>
      <c r="P29" s="126"/>
      <c r="Q29" s="124"/>
    </row>
    <row r="30" spans="1:17" ht="15.9" customHeight="1">
      <c r="A30" s="216"/>
      <c r="B30" s="90"/>
      <c r="C30" s="125"/>
      <c r="D30" s="125"/>
      <c r="E30" s="357">
        <f t="shared" si="0"/>
        <v>0</v>
      </c>
      <c r="F30" s="125"/>
      <c r="G30" s="355">
        <f t="shared" si="1"/>
        <v>0</v>
      </c>
      <c r="H30" s="126"/>
      <c r="I30" s="124"/>
      <c r="K30" s="216"/>
      <c r="L30" s="90"/>
      <c r="M30" s="125"/>
      <c r="N30" s="125"/>
      <c r="O30" s="355">
        <f t="shared" si="2"/>
        <v>0</v>
      </c>
      <c r="P30" s="126"/>
      <c r="Q30" s="124"/>
    </row>
    <row r="31" spans="1:17" ht="15.9" customHeight="1">
      <c r="A31" s="216"/>
      <c r="B31" s="90"/>
      <c r="C31" s="125"/>
      <c r="D31" s="125"/>
      <c r="E31" s="357">
        <f t="shared" si="0"/>
        <v>0</v>
      </c>
      <c r="F31" s="125"/>
      <c r="G31" s="355">
        <f t="shared" si="1"/>
        <v>0</v>
      </c>
      <c r="H31" s="126"/>
      <c r="I31" s="124"/>
      <c r="K31" s="216"/>
      <c r="L31" s="90"/>
      <c r="M31" s="125"/>
      <c r="N31" s="125"/>
      <c r="O31" s="355">
        <f t="shared" si="2"/>
        <v>0</v>
      </c>
      <c r="P31" s="126"/>
      <c r="Q31" s="124"/>
    </row>
    <row r="32" spans="1:17" ht="15.9" customHeight="1">
      <c r="A32" s="216"/>
      <c r="B32" s="90"/>
      <c r="C32" s="125"/>
      <c r="D32" s="125"/>
      <c r="E32" s="357">
        <f t="shared" si="0"/>
        <v>0</v>
      </c>
      <c r="F32" s="125"/>
      <c r="G32" s="355">
        <f t="shared" si="1"/>
        <v>0</v>
      </c>
      <c r="H32" s="126"/>
      <c r="I32" s="124"/>
      <c r="K32" s="216"/>
      <c r="L32" s="90"/>
      <c r="M32" s="125"/>
      <c r="N32" s="125"/>
      <c r="O32" s="355">
        <f t="shared" si="2"/>
        <v>0</v>
      </c>
      <c r="P32" s="126"/>
      <c r="Q32" s="124"/>
    </row>
    <row r="33" spans="1:17" ht="15.9" customHeight="1">
      <c r="A33" s="216"/>
      <c r="B33" s="90"/>
      <c r="C33" s="125"/>
      <c r="D33" s="125"/>
      <c r="E33" s="357">
        <f t="shared" si="0"/>
        <v>0</v>
      </c>
      <c r="F33" s="125"/>
      <c r="G33" s="355">
        <f t="shared" si="1"/>
        <v>0</v>
      </c>
      <c r="H33" s="126"/>
      <c r="I33" s="124"/>
      <c r="K33" s="216"/>
      <c r="L33" s="90"/>
      <c r="M33" s="125"/>
      <c r="N33" s="125"/>
      <c r="O33" s="355">
        <f t="shared" si="2"/>
        <v>0</v>
      </c>
      <c r="P33" s="126"/>
      <c r="Q33" s="124"/>
    </row>
    <row r="34" spans="1:17" ht="15.9" customHeight="1">
      <c r="A34" s="216"/>
      <c r="B34" s="90"/>
      <c r="C34" s="125"/>
      <c r="D34" s="125"/>
      <c r="E34" s="357">
        <f t="shared" si="0"/>
        <v>0</v>
      </c>
      <c r="F34" s="125"/>
      <c r="G34" s="355">
        <f t="shared" si="1"/>
        <v>0</v>
      </c>
      <c r="H34" s="126"/>
      <c r="I34" s="124"/>
      <c r="K34" s="216"/>
      <c r="L34" s="90"/>
      <c r="M34" s="125"/>
      <c r="N34" s="125"/>
      <c r="O34" s="355">
        <f t="shared" si="2"/>
        <v>0</v>
      </c>
      <c r="P34" s="126"/>
      <c r="Q34" s="124"/>
    </row>
    <row r="35" spans="1:17" ht="15.9" customHeight="1">
      <c r="A35" s="216"/>
      <c r="B35" s="90"/>
      <c r="C35" s="125"/>
      <c r="D35" s="125"/>
      <c r="E35" s="357">
        <f t="shared" si="0"/>
        <v>0</v>
      </c>
      <c r="F35" s="125"/>
      <c r="G35" s="355">
        <f t="shared" si="1"/>
        <v>0</v>
      </c>
      <c r="H35" s="126"/>
      <c r="I35" s="124"/>
      <c r="K35" s="216"/>
      <c r="L35" s="90"/>
      <c r="M35" s="125"/>
      <c r="N35" s="125"/>
      <c r="O35" s="355">
        <f t="shared" si="2"/>
        <v>0</v>
      </c>
      <c r="P35" s="126"/>
      <c r="Q35" s="124"/>
    </row>
    <row r="36" spans="1:17" ht="15.9" customHeight="1">
      <c r="A36" s="216"/>
      <c r="B36" s="90"/>
      <c r="C36" s="125"/>
      <c r="D36" s="125"/>
      <c r="E36" s="357">
        <f t="shared" si="0"/>
        <v>0</v>
      </c>
      <c r="F36" s="125"/>
      <c r="G36" s="355">
        <f t="shared" si="1"/>
        <v>0</v>
      </c>
      <c r="H36" s="126"/>
      <c r="I36" s="124"/>
      <c r="K36" s="216"/>
      <c r="L36" s="90"/>
      <c r="M36" s="125"/>
      <c r="N36" s="125"/>
      <c r="O36" s="355">
        <f t="shared" si="2"/>
        <v>0</v>
      </c>
      <c r="P36" s="126"/>
      <c r="Q36" s="124"/>
    </row>
    <row r="37" spans="1:17" ht="15.9" customHeight="1">
      <c r="A37" s="216"/>
      <c r="B37" s="90"/>
      <c r="C37" s="125"/>
      <c r="D37" s="125"/>
      <c r="E37" s="357">
        <f t="shared" si="0"/>
        <v>0</v>
      </c>
      <c r="F37" s="125"/>
      <c r="G37" s="355">
        <f t="shared" si="1"/>
        <v>0</v>
      </c>
      <c r="H37" s="126"/>
      <c r="I37" s="124"/>
      <c r="K37" s="216"/>
      <c r="L37" s="90"/>
      <c r="M37" s="125"/>
      <c r="N37" s="125"/>
      <c r="O37" s="355">
        <f t="shared" si="2"/>
        <v>0</v>
      </c>
      <c r="P37" s="126"/>
      <c r="Q37" s="124"/>
    </row>
    <row r="38" spans="1:17" ht="15.9" customHeight="1">
      <c r="A38" s="216"/>
      <c r="B38" s="90"/>
      <c r="C38" s="125"/>
      <c r="D38" s="125"/>
      <c r="E38" s="357">
        <f t="shared" si="0"/>
        <v>0</v>
      </c>
      <c r="F38" s="125"/>
      <c r="G38" s="355">
        <f t="shared" si="1"/>
        <v>0</v>
      </c>
      <c r="H38" s="126"/>
      <c r="I38" s="124"/>
      <c r="K38" s="216"/>
      <c r="L38" s="90"/>
      <c r="M38" s="125"/>
      <c r="N38" s="125"/>
      <c r="O38" s="355">
        <f t="shared" si="2"/>
        <v>0</v>
      </c>
      <c r="P38" s="126"/>
      <c r="Q38" s="124"/>
    </row>
    <row r="39" spans="1:17" ht="15.9" customHeight="1">
      <c r="A39" s="216"/>
      <c r="B39" s="90"/>
      <c r="C39" s="125"/>
      <c r="D39" s="125"/>
      <c r="E39" s="357">
        <f t="shared" ref="E39:E102" si="3">IF(D39="",0,SUM(C39:D39))</f>
        <v>0</v>
      </c>
      <c r="F39" s="125"/>
      <c r="G39" s="355">
        <f t="shared" si="1"/>
        <v>0</v>
      </c>
      <c r="H39" s="126"/>
      <c r="I39" s="124"/>
      <c r="K39" s="216"/>
      <c r="L39" s="90"/>
      <c r="M39" s="125"/>
      <c r="N39" s="125"/>
      <c r="O39" s="355">
        <f t="shared" si="2"/>
        <v>0</v>
      </c>
      <c r="P39" s="126"/>
      <c r="Q39" s="124"/>
    </row>
    <row r="40" spans="1:17" ht="15.9" customHeight="1">
      <c r="A40" s="216"/>
      <c r="B40" s="90"/>
      <c r="C40" s="125"/>
      <c r="D40" s="125"/>
      <c r="E40" s="357">
        <f t="shared" si="3"/>
        <v>0</v>
      </c>
      <c r="F40" s="125"/>
      <c r="G40" s="355">
        <f t="shared" si="1"/>
        <v>0</v>
      </c>
      <c r="H40" s="126"/>
      <c r="I40" s="124"/>
      <c r="K40" s="216"/>
      <c r="L40" s="90"/>
      <c r="M40" s="125"/>
      <c r="N40" s="125"/>
      <c r="O40" s="355">
        <f t="shared" si="2"/>
        <v>0</v>
      </c>
      <c r="P40" s="126"/>
      <c r="Q40" s="124"/>
    </row>
    <row r="41" spans="1:17" ht="15.9" customHeight="1">
      <c r="A41" s="216"/>
      <c r="B41" s="90"/>
      <c r="C41" s="125"/>
      <c r="D41" s="125"/>
      <c r="E41" s="357">
        <f t="shared" si="3"/>
        <v>0</v>
      </c>
      <c r="F41" s="125"/>
      <c r="G41" s="355">
        <f t="shared" si="1"/>
        <v>0</v>
      </c>
      <c r="H41" s="126"/>
      <c r="I41" s="124"/>
      <c r="K41" s="216"/>
      <c r="L41" s="90"/>
      <c r="M41" s="125"/>
      <c r="N41" s="125"/>
      <c r="O41" s="355">
        <f t="shared" si="2"/>
        <v>0</v>
      </c>
      <c r="P41" s="126"/>
      <c r="Q41" s="124"/>
    </row>
    <row r="42" spans="1:17" ht="15.9" customHeight="1">
      <c r="A42" s="216"/>
      <c r="B42" s="90"/>
      <c r="C42" s="125"/>
      <c r="D42" s="125"/>
      <c r="E42" s="357">
        <f t="shared" si="3"/>
        <v>0</v>
      </c>
      <c r="F42" s="125"/>
      <c r="G42" s="355">
        <f t="shared" si="1"/>
        <v>0</v>
      </c>
      <c r="H42" s="126"/>
      <c r="I42" s="124"/>
      <c r="K42" s="216"/>
      <c r="L42" s="90"/>
      <c r="M42" s="125"/>
      <c r="N42" s="125"/>
      <c r="O42" s="355">
        <f t="shared" si="2"/>
        <v>0</v>
      </c>
      <c r="P42" s="126"/>
      <c r="Q42" s="124"/>
    </row>
    <row r="43" spans="1:17" ht="15.9" customHeight="1">
      <c r="A43" s="216"/>
      <c r="B43" s="90"/>
      <c r="C43" s="125"/>
      <c r="D43" s="125"/>
      <c r="E43" s="357">
        <f t="shared" si="3"/>
        <v>0</v>
      </c>
      <c r="F43" s="125"/>
      <c r="G43" s="355">
        <f t="shared" si="1"/>
        <v>0</v>
      </c>
      <c r="H43" s="126"/>
      <c r="I43" s="124"/>
      <c r="K43" s="216"/>
      <c r="L43" s="90"/>
      <c r="M43" s="125"/>
      <c r="N43" s="125"/>
      <c r="O43" s="355">
        <f t="shared" si="2"/>
        <v>0</v>
      </c>
      <c r="P43" s="126"/>
      <c r="Q43" s="124"/>
    </row>
    <row r="44" spans="1:17" ht="15.9" customHeight="1">
      <c r="A44" s="216"/>
      <c r="B44" s="90"/>
      <c r="C44" s="125"/>
      <c r="D44" s="125"/>
      <c r="E44" s="357">
        <f t="shared" si="3"/>
        <v>0</v>
      </c>
      <c r="F44" s="125"/>
      <c r="G44" s="355">
        <f t="shared" si="1"/>
        <v>0</v>
      </c>
      <c r="H44" s="126"/>
      <c r="I44" s="124"/>
      <c r="K44" s="216"/>
      <c r="L44" s="90"/>
      <c r="M44" s="125"/>
      <c r="N44" s="125"/>
      <c r="O44" s="355">
        <f t="shared" si="2"/>
        <v>0</v>
      </c>
      <c r="P44" s="126"/>
      <c r="Q44" s="124"/>
    </row>
    <row r="45" spans="1:17" ht="15.9" customHeight="1">
      <c r="A45" s="216"/>
      <c r="B45" s="90"/>
      <c r="C45" s="125"/>
      <c r="D45" s="125"/>
      <c r="E45" s="357">
        <f t="shared" si="3"/>
        <v>0</v>
      </c>
      <c r="F45" s="125"/>
      <c r="G45" s="355">
        <f t="shared" si="1"/>
        <v>0</v>
      </c>
      <c r="H45" s="126"/>
      <c r="I45" s="124"/>
      <c r="K45" s="216"/>
      <c r="L45" s="90"/>
      <c r="M45" s="125"/>
      <c r="N45" s="125"/>
      <c r="O45" s="355">
        <f t="shared" si="2"/>
        <v>0</v>
      </c>
      <c r="P45" s="126"/>
      <c r="Q45" s="124"/>
    </row>
    <row r="46" spans="1:17" ht="15.9" customHeight="1">
      <c r="A46" s="216"/>
      <c r="B46" s="90"/>
      <c r="C46" s="125"/>
      <c r="D46" s="125"/>
      <c r="E46" s="357">
        <f t="shared" si="3"/>
        <v>0</v>
      </c>
      <c r="F46" s="125"/>
      <c r="G46" s="355">
        <f t="shared" si="1"/>
        <v>0</v>
      </c>
      <c r="H46" s="126"/>
      <c r="I46" s="124"/>
      <c r="K46" s="216"/>
      <c r="L46" s="90"/>
      <c r="M46" s="125"/>
      <c r="N46" s="125"/>
      <c r="O46" s="355">
        <f t="shared" si="2"/>
        <v>0</v>
      </c>
      <c r="P46" s="126"/>
      <c r="Q46" s="124"/>
    </row>
    <row r="47" spans="1:17" ht="15.9" customHeight="1">
      <c r="A47" s="216"/>
      <c r="B47" s="90"/>
      <c r="C47" s="125"/>
      <c r="D47" s="125"/>
      <c r="E47" s="357">
        <f t="shared" si="3"/>
        <v>0</v>
      </c>
      <c r="F47" s="125"/>
      <c r="G47" s="355">
        <f t="shared" si="1"/>
        <v>0</v>
      </c>
      <c r="H47" s="126"/>
      <c r="I47" s="124"/>
      <c r="K47" s="216"/>
      <c r="L47" s="90"/>
      <c r="M47" s="125"/>
      <c r="N47" s="125"/>
      <c r="O47" s="355">
        <f t="shared" si="2"/>
        <v>0</v>
      </c>
      <c r="P47" s="126"/>
      <c r="Q47" s="124"/>
    </row>
    <row r="48" spans="1:17" ht="15.9" customHeight="1">
      <c r="A48" s="216"/>
      <c r="B48" s="90"/>
      <c r="C48" s="125"/>
      <c r="D48" s="125"/>
      <c r="E48" s="357">
        <f t="shared" si="3"/>
        <v>0</v>
      </c>
      <c r="F48" s="125"/>
      <c r="G48" s="355">
        <f t="shared" si="1"/>
        <v>0</v>
      </c>
      <c r="H48" s="126"/>
      <c r="I48" s="124"/>
      <c r="K48" s="216"/>
      <c r="L48" s="90"/>
      <c r="M48" s="125"/>
      <c r="N48" s="125"/>
      <c r="O48" s="355">
        <f t="shared" si="2"/>
        <v>0</v>
      </c>
      <c r="P48" s="126"/>
      <c r="Q48" s="124"/>
    </row>
    <row r="49" spans="1:17" ht="15.9" customHeight="1">
      <c r="A49" s="216"/>
      <c r="B49" s="90"/>
      <c r="C49" s="125"/>
      <c r="D49" s="125"/>
      <c r="E49" s="357">
        <f t="shared" si="3"/>
        <v>0</v>
      </c>
      <c r="F49" s="125"/>
      <c r="G49" s="355">
        <f t="shared" si="1"/>
        <v>0</v>
      </c>
      <c r="H49" s="126"/>
      <c r="I49" s="124"/>
      <c r="K49" s="216"/>
      <c r="L49" s="90"/>
      <c r="M49" s="125"/>
      <c r="N49" s="125"/>
      <c r="O49" s="355">
        <f t="shared" si="2"/>
        <v>0</v>
      </c>
      <c r="P49" s="126"/>
      <c r="Q49" s="124"/>
    </row>
    <row r="50" spans="1:17" ht="15.9" customHeight="1">
      <c r="A50" s="216"/>
      <c r="B50" s="90"/>
      <c r="C50" s="125"/>
      <c r="D50" s="125"/>
      <c r="E50" s="357">
        <f t="shared" si="3"/>
        <v>0</v>
      </c>
      <c r="F50" s="125"/>
      <c r="G50" s="355">
        <f t="shared" si="1"/>
        <v>0</v>
      </c>
      <c r="H50" s="126"/>
      <c r="I50" s="124"/>
      <c r="K50" s="216"/>
      <c r="L50" s="90"/>
      <c r="M50" s="125"/>
      <c r="N50" s="125"/>
      <c r="O50" s="355">
        <f t="shared" si="2"/>
        <v>0</v>
      </c>
      <c r="P50" s="126"/>
      <c r="Q50" s="124"/>
    </row>
    <row r="51" spans="1:17" ht="15.9" customHeight="1">
      <c r="A51" s="216"/>
      <c r="B51" s="90"/>
      <c r="C51" s="125"/>
      <c r="D51" s="125"/>
      <c r="E51" s="357">
        <f t="shared" si="3"/>
        <v>0</v>
      </c>
      <c r="F51" s="125"/>
      <c r="G51" s="355">
        <f t="shared" si="1"/>
        <v>0</v>
      </c>
      <c r="H51" s="126"/>
      <c r="I51" s="124"/>
      <c r="K51" s="216"/>
      <c r="L51" s="90"/>
      <c r="M51" s="125"/>
      <c r="N51" s="125"/>
      <c r="O51" s="355">
        <f t="shared" si="2"/>
        <v>0</v>
      </c>
      <c r="P51" s="126"/>
      <c r="Q51" s="124"/>
    </row>
    <row r="52" spans="1:17" ht="15.9" customHeight="1">
      <c r="A52" s="216"/>
      <c r="B52" s="90"/>
      <c r="C52" s="125"/>
      <c r="D52" s="125"/>
      <c r="E52" s="357">
        <f t="shared" si="3"/>
        <v>0</v>
      </c>
      <c r="F52" s="125"/>
      <c r="G52" s="355">
        <f t="shared" si="1"/>
        <v>0</v>
      </c>
      <c r="H52" s="126"/>
      <c r="I52" s="124"/>
      <c r="K52" s="216"/>
      <c r="L52" s="90"/>
      <c r="M52" s="125"/>
      <c r="N52" s="125"/>
      <c r="O52" s="355">
        <f t="shared" si="2"/>
        <v>0</v>
      </c>
      <c r="P52" s="126"/>
      <c r="Q52" s="124"/>
    </row>
    <row r="53" spans="1:17" ht="15.9" customHeight="1">
      <c r="A53" s="216"/>
      <c r="B53" s="90"/>
      <c r="C53" s="125"/>
      <c r="D53" s="125"/>
      <c r="E53" s="357">
        <f t="shared" si="3"/>
        <v>0</v>
      </c>
      <c r="F53" s="125"/>
      <c r="G53" s="355">
        <f t="shared" si="1"/>
        <v>0</v>
      </c>
      <c r="H53" s="126"/>
      <c r="I53" s="124"/>
      <c r="K53" s="216"/>
      <c r="L53" s="90"/>
      <c r="M53" s="125"/>
      <c r="N53" s="125"/>
      <c r="O53" s="355">
        <f t="shared" si="2"/>
        <v>0</v>
      </c>
      <c r="P53" s="126"/>
      <c r="Q53" s="124"/>
    </row>
    <row r="54" spans="1:17" ht="15.9" customHeight="1">
      <c r="A54" s="216"/>
      <c r="B54" s="90"/>
      <c r="C54" s="125"/>
      <c r="D54" s="125"/>
      <c r="E54" s="357">
        <f t="shared" si="3"/>
        <v>0</v>
      </c>
      <c r="F54" s="125"/>
      <c r="G54" s="355">
        <f t="shared" si="1"/>
        <v>0</v>
      </c>
      <c r="H54" s="126"/>
      <c r="I54" s="124"/>
      <c r="K54" s="216"/>
      <c r="L54" s="90"/>
      <c r="M54" s="125"/>
      <c r="N54" s="125"/>
      <c r="O54" s="355">
        <f t="shared" si="2"/>
        <v>0</v>
      </c>
      <c r="P54" s="126"/>
      <c r="Q54" s="124"/>
    </row>
    <row r="55" spans="1:17" ht="15.9" customHeight="1">
      <c r="A55" s="216"/>
      <c r="B55" s="90"/>
      <c r="C55" s="125"/>
      <c r="D55" s="125"/>
      <c r="E55" s="357">
        <f t="shared" si="3"/>
        <v>0</v>
      </c>
      <c r="F55" s="125"/>
      <c r="G55" s="355">
        <f t="shared" si="1"/>
        <v>0</v>
      </c>
      <c r="H55" s="126"/>
      <c r="I55" s="124"/>
      <c r="K55" s="216"/>
      <c r="L55" s="90"/>
      <c r="M55" s="125"/>
      <c r="N55" s="125"/>
      <c r="O55" s="355">
        <f t="shared" si="2"/>
        <v>0</v>
      </c>
      <c r="P55" s="126"/>
      <c r="Q55" s="124"/>
    </row>
    <row r="56" spans="1:17" ht="15.9" customHeight="1">
      <c r="A56" s="216"/>
      <c r="B56" s="90"/>
      <c r="C56" s="125"/>
      <c r="D56" s="125"/>
      <c r="E56" s="357">
        <f t="shared" si="3"/>
        <v>0</v>
      </c>
      <c r="F56" s="125"/>
      <c r="G56" s="355">
        <f t="shared" si="1"/>
        <v>0</v>
      </c>
      <c r="H56" s="126"/>
      <c r="I56" s="124"/>
      <c r="K56" s="216"/>
      <c r="L56" s="90"/>
      <c r="M56" s="125"/>
      <c r="N56" s="125"/>
      <c r="O56" s="355">
        <f t="shared" si="2"/>
        <v>0</v>
      </c>
      <c r="P56" s="126"/>
      <c r="Q56" s="124"/>
    </row>
    <row r="57" spans="1:17" ht="15.9" customHeight="1">
      <c r="A57" s="216"/>
      <c r="B57" s="90"/>
      <c r="C57" s="125"/>
      <c r="D57" s="125"/>
      <c r="E57" s="357">
        <f t="shared" si="3"/>
        <v>0</v>
      </c>
      <c r="F57" s="125"/>
      <c r="G57" s="355">
        <f t="shared" si="1"/>
        <v>0</v>
      </c>
      <c r="H57" s="126"/>
      <c r="I57" s="124"/>
      <c r="K57" s="216"/>
      <c r="L57" s="90"/>
      <c r="M57" s="125"/>
      <c r="N57" s="125"/>
      <c r="O57" s="355">
        <f t="shared" si="2"/>
        <v>0</v>
      </c>
      <c r="P57" s="126"/>
      <c r="Q57" s="124"/>
    </row>
    <row r="58" spans="1:17" ht="15.9" customHeight="1">
      <c r="A58" s="216"/>
      <c r="B58" s="90"/>
      <c r="C58" s="125"/>
      <c r="D58" s="125"/>
      <c r="E58" s="357">
        <f t="shared" si="3"/>
        <v>0</v>
      </c>
      <c r="F58" s="125"/>
      <c r="G58" s="355">
        <f t="shared" si="1"/>
        <v>0</v>
      </c>
      <c r="H58" s="126"/>
      <c r="I58" s="124"/>
      <c r="K58" s="216"/>
      <c r="L58" s="90"/>
      <c r="M58" s="125"/>
      <c r="N58" s="125"/>
      <c r="O58" s="355">
        <f t="shared" si="2"/>
        <v>0</v>
      </c>
      <c r="P58" s="126"/>
      <c r="Q58" s="124"/>
    </row>
    <row r="59" spans="1:17" ht="15.9" customHeight="1">
      <c r="A59" s="216"/>
      <c r="B59" s="90"/>
      <c r="C59" s="125"/>
      <c r="D59" s="125"/>
      <c r="E59" s="357">
        <f t="shared" si="3"/>
        <v>0</v>
      </c>
      <c r="F59" s="125"/>
      <c r="G59" s="355">
        <f t="shared" si="1"/>
        <v>0</v>
      </c>
      <c r="H59" s="126"/>
      <c r="I59" s="124"/>
      <c r="K59" s="216"/>
      <c r="L59" s="90"/>
      <c r="M59" s="125"/>
      <c r="N59" s="125"/>
      <c r="O59" s="355">
        <f t="shared" si="2"/>
        <v>0</v>
      </c>
      <c r="P59" s="126"/>
      <c r="Q59" s="124"/>
    </row>
    <row r="60" spans="1:17" ht="15.9" customHeight="1">
      <c r="A60" s="216"/>
      <c r="B60" s="90"/>
      <c r="C60" s="125"/>
      <c r="D60" s="125"/>
      <c r="E60" s="357">
        <f t="shared" si="3"/>
        <v>0</v>
      </c>
      <c r="F60" s="125"/>
      <c r="G60" s="355">
        <f t="shared" si="1"/>
        <v>0</v>
      </c>
      <c r="H60" s="126"/>
      <c r="I60" s="124"/>
      <c r="K60" s="216"/>
      <c r="L60" s="90"/>
      <c r="M60" s="125"/>
      <c r="N60" s="125"/>
      <c r="O60" s="355">
        <f t="shared" si="2"/>
        <v>0</v>
      </c>
      <c r="P60" s="126"/>
      <c r="Q60" s="124"/>
    </row>
    <row r="61" spans="1:17" ht="15.9" customHeight="1">
      <c r="A61" s="216"/>
      <c r="B61" s="90"/>
      <c r="C61" s="125"/>
      <c r="D61" s="125"/>
      <c r="E61" s="357">
        <f t="shared" si="3"/>
        <v>0</v>
      </c>
      <c r="F61" s="125"/>
      <c r="G61" s="355">
        <f t="shared" si="1"/>
        <v>0</v>
      </c>
      <c r="H61" s="126"/>
      <c r="I61" s="124"/>
      <c r="K61" s="216"/>
      <c r="L61" s="90"/>
      <c r="M61" s="125"/>
      <c r="N61" s="125"/>
      <c r="O61" s="355">
        <f t="shared" si="2"/>
        <v>0</v>
      </c>
      <c r="P61" s="126"/>
      <c r="Q61" s="124"/>
    </row>
    <row r="62" spans="1:17" ht="15.9" customHeight="1">
      <c r="A62" s="216"/>
      <c r="B62" s="90"/>
      <c r="C62" s="125"/>
      <c r="D62" s="125"/>
      <c r="E62" s="357">
        <f t="shared" si="3"/>
        <v>0</v>
      </c>
      <c r="F62" s="125"/>
      <c r="G62" s="355">
        <f t="shared" si="1"/>
        <v>0</v>
      </c>
      <c r="H62" s="126"/>
      <c r="I62" s="124"/>
      <c r="K62" s="216"/>
      <c r="L62" s="90"/>
      <c r="M62" s="125"/>
      <c r="N62" s="125"/>
      <c r="O62" s="355">
        <f t="shared" si="2"/>
        <v>0</v>
      </c>
      <c r="P62" s="126"/>
      <c r="Q62" s="124"/>
    </row>
    <row r="63" spans="1:17" ht="15.9" customHeight="1">
      <c r="A63" s="216"/>
      <c r="B63" s="90"/>
      <c r="C63" s="125"/>
      <c r="D63" s="125"/>
      <c r="E63" s="357">
        <f t="shared" si="3"/>
        <v>0</v>
      </c>
      <c r="F63" s="125"/>
      <c r="G63" s="355">
        <f t="shared" si="1"/>
        <v>0</v>
      </c>
      <c r="H63" s="126"/>
      <c r="I63" s="124"/>
      <c r="K63" s="216"/>
      <c r="L63" s="90"/>
      <c r="M63" s="125"/>
      <c r="N63" s="125"/>
      <c r="O63" s="355">
        <f t="shared" si="2"/>
        <v>0</v>
      </c>
      <c r="P63" s="126"/>
      <c r="Q63" s="124"/>
    </row>
    <row r="64" spans="1:17" ht="15.9" customHeight="1">
      <c r="A64" s="216"/>
      <c r="B64" s="90"/>
      <c r="C64" s="125"/>
      <c r="D64" s="125"/>
      <c r="E64" s="357">
        <f t="shared" si="3"/>
        <v>0</v>
      </c>
      <c r="F64" s="125"/>
      <c r="G64" s="355">
        <f t="shared" si="1"/>
        <v>0</v>
      </c>
      <c r="H64" s="126"/>
      <c r="I64" s="124"/>
      <c r="K64" s="216"/>
      <c r="L64" s="90"/>
      <c r="M64" s="125"/>
      <c r="N64" s="125"/>
      <c r="O64" s="355">
        <f t="shared" si="2"/>
        <v>0</v>
      </c>
      <c r="P64" s="126"/>
      <c r="Q64" s="124"/>
    </row>
    <row r="65" spans="1:17" ht="15.9" customHeight="1">
      <c r="A65" s="216"/>
      <c r="B65" s="90"/>
      <c r="C65" s="125"/>
      <c r="D65" s="125"/>
      <c r="E65" s="357">
        <f t="shared" si="3"/>
        <v>0</v>
      </c>
      <c r="F65" s="125"/>
      <c r="G65" s="355">
        <f t="shared" si="1"/>
        <v>0</v>
      </c>
      <c r="H65" s="126"/>
      <c r="I65" s="124"/>
      <c r="K65" s="216"/>
      <c r="L65" s="90"/>
      <c r="M65" s="125"/>
      <c r="N65" s="125"/>
      <c r="O65" s="355">
        <f t="shared" si="2"/>
        <v>0</v>
      </c>
      <c r="P65" s="126"/>
      <c r="Q65" s="124"/>
    </row>
    <row r="66" spans="1:17" ht="15.9" customHeight="1">
      <c r="A66" s="216"/>
      <c r="B66" s="90"/>
      <c r="C66" s="125"/>
      <c r="D66" s="125"/>
      <c r="E66" s="357">
        <f t="shared" si="3"/>
        <v>0</v>
      </c>
      <c r="F66" s="125"/>
      <c r="G66" s="355">
        <f t="shared" si="1"/>
        <v>0</v>
      </c>
      <c r="H66" s="126"/>
      <c r="I66" s="124"/>
      <c r="K66" s="216"/>
      <c r="L66" s="90"/>
      <c r="M66" s="125"/>
      <c r="N66" s="125"/>
      <c r="O66" s="355">
        <f t="shared" si="2"/>
        <v>0</v>
      </c>
      <c r="P66" s="126"/>
      <c r="Q66" s="124"/>
    </row>
    <row r="67" spans="1:17" ht="15.9" customHeight="1">
      <c r="A67" s="216"/>
      <c r="B67" s="90"/>
      <c r="C67" s="125"/>
      <c r="D67" s="125"/>
      <c r="E67" s="357">
        <f t="shared" si="3"/>
        <v>0</v>
      </c>
      <c r="F67" s="125"/>
      <c r="G67" s="355">
        <f t="shared" si="1"/>
        <v>0</v>
      </c>
      <c r="H67" s="126"/>
      <c r="I67" s="124"/>
      <c r="K67" s="216"/>
      <c r="L67" s="90"/>
      <c r="M67" s="125"/>
      <c r="N67" s="125"/>
      <c r="O67" s="355">
        <f t="shared" si="2"/>
        <v>0</v>
      </c>
      <c r="P67" s="126"/>
      <c r="Q67" s="124"/>
    </row>
    <row r="68" spans="1:17" ht="15.9" customHeight="1">
      <c r="A68" s="216"/>
      <c r="B68" s="90"/>
      <c r="C68" s="125"/>
      <c r="D68" s="125"/>
      <c r="E68" s="357">
        <f t="shared" si="3"/>
        <v>0</v>
      </c>
      <c r="F68" s="125"/>
      <c r="G68" s="355">
        <f t="shared" si="1"/>
        <v>0</v>
      </c>
      <c r="H68" s="126"/>
      <c r="I68" s="124"/>
      <c r="K68" s="216"/>
      <c r="L68" s="90"/>
      <c r="M68" s="125"/>
      <c r="N68" s="125"/>
      <c r="O68" s="355">
        <f t="shared" si="2"/>
        <v>0</v>
      </c>
      <c r="P68" s="126"/>
      <c r="Q68" s="124"/>
    </row>
    <row r="69" spans="1:17" ht="15.9" customHeight="1">
      <c r="A69" s="216"/>
      <c r="B69" s="90"/>
      <c r="C69" s="125"/>
      <c r="D69" s="125"/>
      <c r="E69" s="357">
        <f t="shared" si="3"/>
        <v>0</v>
      </c>
      <c r="F69" s="125"/>
      <c r="G69" s="355">
        <f t="shared" si="1"/>
        <v>0</v>
      </c>
      <c r="H69" s="126"/>
      <c r="I69" s="124"/>
      <c r="K69" s="216"/>
      <c r="L69" s="90"/>
      <c r="M69" s="125"/>
      <c r="N69" s="125"/>
      <c r="O69" s="355">
        <f t="shared" si="2"/>
        <v>0</v>
      </c>
      <c r="P69" s="126"/>
      <c r="Q69" s="124"/>
    </row>
    <row r="70" spans="1:17" ht="15.9" customHeight="1">
      <c r="A70" s="216"/>
      <c r="B70" s="90"/>
      <c r="C70" s="125"/>
      <c r="D70" s="125"/>
      <c r="E70" s="357">
        <f t="shared" si="3"/>
        <v>0</v>
      </c>
      <c r="F70" s="125"/>
      <c r="G70" s="355">
        <f t="shared" si="1"/>
        <v>0</v>
      </c>
      <c r="H70" s="126"/>
      <c r="I70" s="124"/>
      <c r="K70" s="216"/>
      <c r="L70" s="90"/>
      <c r="M70" s="125"/>
      <c r="N70" s="125"/>
      <c r="O70" s="355">
        <f t="shared" si="2"/>
        <v>0</v>
      </c>
      <c r="P70" s="126"/>
      <c r="Q70" s="124"/>
    </row>
    <row r="71" spans="1:17" ht="15.9" customHeight="1">
      <c r="A71" s="216"/>
      <c r="B71" s="90"/>
      <c r="C71" s="125"/>
      <c r="D71" s="125"/>
      <c r="E71" s="357">
        <f t="shared" si="3"/>
        <v>0</v>
      </c>
      <c r="F71" s="125"/>
      <c r="G71" s="355">
        <f t="shared" ref="G71:G134" si="4">ROUND(IF(F71="",0,C71/(E71-F71)),2)</f>
        <v>0</v>
      </c>
      <c r="H71" s="126"/>
      <c r="I71" s="124"/>
      <c r="K71" s="216"/>
      <c r="L71" s="90"/>
      <c r="M71" s="125"/>
      <c r="N71" s="125"/>
      <c r="O71" s="355">
        <f t="shared" si="2"/>
        <v>0</v>
      </c>
      <c r="P71" s="126"/>
      <c r="Q71" s="124"/>
    </row>
    <row r="72" spans="1:17" ht="15.9" customHeight="1">
      <c r="A72" s="216"/>
      <c r="B72" s="90"/>
      <c r="C72" s="125"/>
      <c r="D72" s="125"/>
      <c r="E72" s="357">
        <f t="shared" si="3"/>
        <v>0</v>
      </c>
      <c r="F72" s="125"/>
      <c r="G72" s="355">
        <f t="shared" si="4"/>
        <v>0</v>
      </c>
      <c r="H72" s="126"/>
      <c r="I72" s="124"/>
      <c r="K72" s="216"/>
      <c r="L72" s="90"/>
      <c r="M72" s="125"/>
      <c r="N72" s="125"/>
      <c r="O72" s="355">
        <f t="shared" ref="O72:O135" si="5">ROUND(IF(N72="",0,M72/(M72-N72)),2)</f>
        <v>0</v>
      </c>
      <c r="P72" s="126"/>
      <c r="Q72" s="124"/>
    </row>
    <row r="73" spans="1:17" ht="15.9" customHeight="1">
      <c r="A73" s="216"/>
      <c r="B73" s="90"/>
      <c r="C73" s="125"/>
      <c r="D73" s="125"/>
      <c r="E73" s="357">
        <f t="shared" si="3"/>
        <v>0</v>
      </c>
      <c r="F73" s="125"/>
      <c r="G73" s="355">
        <f t="shared" si="4"/>
        <v>0</v>
      </c>
      <c r="H73" s="126"/>
      <c r="I73" s="124"/>
      <c r="K73" s="216"/>
      <c r="L73" s="90"/>
      <c r="M73" s="125"/>
      <c r="N73" s="125"/>
      <c r="O73" s="355">
        <f t="shared" si="5"/>
        <v>0</v>
      </c>
      <c r="P73" s="126"/>
      <c r="Q73" s="124"/>
    </row>
    <row r="74" spans="1:17" ht="15.9" customHeight="1">
      <c r="A74" s="216"/>
      <c r="B74" s="90"/>
      <c r="C74" s="125"/>
      <c r="D74" s="125"/>
      <c r="E74" s="357">
        <f t="shared" si="3"/>
        <v>0</v>
      </c>
      <c r="F74" s="125"/>
      <c r="G74" s="355">
        <f t="shared" si="4"/>
        <v>0</v>
      </c>
      <c r="H74" s="126"/>
      <c r="I74" s="124"/>
      <c r="K74" s="216"/>
      <c r="L74" s="90"/>
      <c r="M74" s="125"/>
      <c r="N74" s="125"/>
      <c r="O74" s="355">
        <f t="shared" si="5"/>
        <v>0</v>
      </c>
      <c r="P74" s="126"/>
      <c r="Q74" s="124"/>
    </row>
    <row r="75" spans="1:17" ht="15.9" customHeight="1">
      <c r="A75" s="216"/>
      <c r="B75" s="90"/>
      <c r="C75" s="125"/>
      <c r="D75" s="125"/>
      <c r="E75" s="357">
        <f t="shared" si="3"/>
        <v>0</v>
      </c>
      <c r="F75" s="125"/>
      <c r="G75" s="355">
        <f t="shared" si="4"/>
        <v>0</v>
      </c>
      <c r="H75" s="126"/>
      <c r="I75" s="124"/>
      <c r="K75" s="216"/>
      <c r="L75" s="90"/>
      <c r="M75" s="125"/>
      <c r="N75" s="125"/>
      <c r="O75" s="355">
        <f t="shared" si="5"/>
        <v>0</v>
      </c>
      <c r="P75" s="126"/>
      <c r="Q75" s="124"/>
    </row>
    <row r="76" spans="1:17" ht="15.9" customHeight="1">
      <c r="A76" s="216"/>
      <c r="B76" s="90"/>
      <c r="C76" s="125"/>
      <c r="D76" s="125"/>
      <c r="E76" s="357">
        <f t="shared" si="3"/>
        <v>0</v>
      </c>
      <c r="F76" s="125"/>
      <c r="G76" s="355">
        <f t="shared" si="4"/>
        <v>0</v>
      </c>
      <c r="H76" s="126"/>
      <c r="I76" s="124"/>
      <c r="K76" s="216"/>
      <c r="L76" s="90"/>
      <c r="M76" s="125"/>
      <c r="N76" s="125"/>
      <c r="O76" s="355">
        <f t="shared" si="5"/>
        <v>0</v>
      </c>
      <c r="P76" s="126"/>
      <c r="Q76" s="124"/>
    </row>
    <row r="77" spans="1:17" ht="15.9" customHeight="1">
      <c r="A77" s="216"/>
      <c r="B77" s="90"/>
      <c r="C77" s="125"/>
      <c r="D77" s="125"/>
      <c r="E77" s="357">
        <f t="shared" si="3"/>
        <v>0</v>
      </c>
      <c r="F77" s="125"/>
      <c r="G77" s="355">
        <f t="shared" si="4"/>
        <v>0</v>
      </c>
      <c r="H77" s="126"/>
      <c r="I77" s="124"/>
      <c r="K77" s="216"/>
      <c r="L77" s="90"/>
      <c r="M77" s="125"/>
      <c r="N77" s="125"/>
      <c r="O77" s="355">
        <f t="shared" si="5"/>
        <v>0</v>
      </c>
      <c r="P77" s="126"/>
      <c r="Q77" s="124"/>
    </row>
    <row r="78" spans="1:17" ht="15.9" customHeight="1">
      <c r="A78" s="216"/>
      <c r="B78" s="90"/>
      <c r="C78" s="125"/>
      <c r="D78" s="125"/>
      <c r="E78" s="357">
        <f t="shared" si="3"/>
        <v>0</v>
      </c>
      <c r="F78" s="125"/>
      <c r="G78" s="355">
        <f t="shared" si="4"/>
        <v>0</v>
      </c>
      <c r="H78" s="126"/>
      <c r="I78" s="124"/>
      <c r="K78" s="216"/>
      <c r="L78" s="90"/>
      <c r="M78" s="125"/>
      <c r="N78" s="125"/>
      <c r="O78" s="355">
        <f t="shared" si="5"/>
        <v>0</v>
      </c>
      <c r="P78" s="126"/>
      <c r="Q78" s="124"/>
    </row>
    <row r="79" spans="1:17" ht="15.9" customHeight="1">
      <c r="A79" s="216"/>
      <c r="B79" s="90"/>
      <c r="C79" s="125"/>
      <c r="D79" s="125"/>
      <c r="E79" s="357">
        <f t="shared" si="3"/>
        <v>0</v>
      </c>
      <c r="F79" s="125"/>
      <c r="G79" s="355">
        <f t="shared" si="4"/>
        <v>0</v>
      </c>
      <c r="H79" s="126"/>
      <c r="I79" s="124"/>
      <c r="K79" s="216"/>
      <c r="L79" s="90"/>
      <c r="M79" s="125"/>
      <c r="N79" s="125"/>
      <c r="O79" s="355">
        <f t="shared" si="5"/>
        <v>0</v>
      </c>
      <c r="P79" s="126"/>
      <c r="Q79" s="124"/>
    </row>
    <row r="80" spans="1:17" ht="15.9" customHeight="1">
      <c r="A80" s="216"/>
      <c r="B80" s="90"/>
      <c r="C80" s="125"/>
      <c r="D80" s="125"/>
      <c r="E80" s="357">
        <f t="shared" si="3"/>
        <v>0</v>
      </c>
      <c r="F80" s="125"/>
      <c r="G80" s="355">
        <f t="shared" si="4"/>
        <v>0</v>
      </c>
      <c r="H80" s="126"/>
      <c r="I80" s="124"/>
      <c r="K80" s="216"/>
      <c r="L80" s="90"/>
      <c r="M80" s="125"/>
      <c r="N80" s="125"/>
      <c r="O80" s="355">
        <f t="shared" si="5"/>
        <v>0</v>
      </c>
      <c r="P80" s="126"/>
      <c r="Q80" s="124"/>
    </row>
    <row r="81" spans="1:17" ht="15.9" customHeight="1">
      <c r="A81" s="216"/>
      <c r="B81" s="90"/>
      <c r="C81" s="125"/>
      <c r="D81" s="125"/>
      <c r="E81" s="357">
        <f t="shared" si="3"/>
        <v>0</v>
      </c>
      <c r="F81" s="125"/>
      <c r="G81" s="355">
        <f t="shared" si="4"/>
        <v>0</v>
      </c>
      <c r="H81" s="126"/>
      <c r="I81" s="124"/>
      <c r="K81" s="216"/>
      <c r="L81" s="90"/>
      <c r="M81" s="125"/>
      <c r="N81" s="125"/>
      <c r="O81" s="355">
        <f t="shared" si="5"/>
        <v>0</v>
      </c>
      <c r="P81" s="126"/>
      <c r="Q81" s="124"/>
    </row>
    <row r="82" spans="1:17" ht="15.9" customHeight="1">
      <c r="A82" s="216"/>
      <c r="B82" s="90"/>
      <c r="C82" s="125"/>
      <c r="D82" s="125"/>
      <c r="E82" s="357">
        <f t="shared" si="3"/>
        <v>0</v>
      </c>
      <c r="F82" s="125"/>
      <c r="G82" s="355">
        <f t="shared" si="4"/>
        <v>0</v>
      </c>
      <c r="H82" s="126"/>
      <c r="I82" s="124"/>
      <c r="K82" s="216"/>
      <c r="L82" s="90"/>
      <c r="M82" s="125"/>
      <c r="N82" s="125"/>
      <c r="O82" s="355">
        <f t="shared" si="5"/>
        <v>0</v>
      </c>
      <c r="P82" s="126"/>
      <c r="Q82" s="124"/>
    </row>
    <row r="83" spans="1:17" ht="15.9" customHeight="1">
      <c r="A83" s="216"/>
      <c r="B83" s="90"/>
      <c r="C83" s="125"/>
      <c r="D83" s="125"/>
      <c r="E83" s="357">
        <f t="shared" si="3"/>
        <v>0</v>
      </c>
      <c r="F83" s="125"/>
      <c r="G83" s="355">
        <f t="shared" si="4"/>
        <v>0</v>
      </c>
      <c r="H83" s="126"/>
      <c r="I83" s="124"/>
      <c r="K83" s="216"/>
      <c r="L83" s="90"/>
      <c r="M83" s="125"/>
      <c r="N83" s="125"/>
      <c r="O83" s="355">
        <f t="shared" si="5"/>
        <v>0</v>
      </c>
      <c r="P83" s="126"/>
      <c r="Q83" s="124"/>
    </row>
    <row r="84" spans="1:17" ht="15.9" customHeight="1">
      <c r="A84" s="216"/>
      <c r="B84" s="90"/>
      <c r="C84" s="125"/>
      <c r="D84" s="125"/>
      <c r="E84" s="357">
        <f t="shared" si="3"/>
        <v>0</v>
      </c>
      <c r="F84" s="125"/>
      <c r="G84" s="355">
        <f t="shared" si="4"/>
        <v>0</v>
      </c>
      <c r="H84" s="126"/>
      <c r="I84" s="124"/>
      <c r="K84" s="216"/>
      <c r="L84" s="90"/>
      <c r="M84" s="125"/>
      <c r="N84" s="125"/>
      <c r="O84" s="355">
        <f t="shared" si="5"/>
        <v>0</v>
      </c>
      <c r="P84" s="126"/>
      <c r="Q84" s="124"/>
    </row>
    <row r="85" spans="1:17" ht="15.9" customHeight="1">
      <c r="A85" s="216"/>
      <c r="B85" s="90"/>
      <c r="C85" s="125"/>
      <c r="D85" s="125"/>
      <c r="E85" s="357">
        <f t="shared" si="3"/>
        <v>0</v>
      </c>
      <c r="F85" s="125"/>
      <c r="G85" s="355">
        <f t="shared" si="4"/>
        <v>0</v>
      </c>
      <c r="H85" s="126"/>
      <c r="I85" s="124"/>
      <c r="K85" s="216"/>
      <c r="L85" s="90"/>
      <c r="M85" s="125"/>
      <c r="N85" s="125"/>
      <c r="O85" s="355">
        <f t="shared" si="5"/>
        <v>0</v>
      </c>
      <c r="P85" s="126"/>
      <c r="Q85" s="124"/>
    </row>
    <row r="86" spans="1:17" ht="15.9" customHeight="1">
      <c r="A86" s="216"/>
      <c r="B86" s="90"/>
      <c r="C86" s="125"/>
      <c r="D86" s="125"/>
      <c r="E86" s="357">
        <f t="shared" si="3"/>
        <v>0</v>
      </c>
      <c r="F86" s="125"/>
      <c r="G86" s="355">
        <f t="shared" si="4"/>
        <v>0</v>
      </c>
      <c r="H86" s="126"/>
      <c r="I86" s="124"/>
      <c r="K86" s="216"/>
      <c r="L86" s="90"/>
      <c r="M86" s="125"/>
      <c r="N86" s="125"/>
      <c r="O86" s="355">
        <f t="shared" si="5"/>
        <v>0</v>
      </c>
      <c r="P86" s="126"/>
      <c r="Q86" s="124"/>
    </row>
    <row r="87" spans="1:17" ht="15.9" customHeight="1">
      <c r="A87" s="216"/>
      <c r="B87" s="90"/>
      <c r="C87" s="125"/>
      <c r="D87" s="125"/>
      <c r="E87" s="357">
        <f t="shared" si="3"/>
        <v>0</v>
      </c>
      <c r="F87" s="125"/>
      <c r="G87" s="355">
        <f t="shared" si="4"/>
        <v>0</v>
      </c>
      <c r="H87" s="126"/>
      <c r="I87" s="124"/>
      <c r="K87" s="216"/>
      <c r="L87" s="90"/>
      <c r="M87" s="125"/>
      <c r="N87" s="125"/>
      <c r="O87" s="355">
        <f t="shared" si="5"/>
        <v>0</v>
      </c>
      <c r="P87" s="126"/>
      <c r="Q87" s="124"/>
    </row>
    <row r="88" spans="1:17" ht="15.9" customHeight="1">
      <c r="A88" s="216"/>
      <c r="B88" s="90"/>
      <c r="C88" s="125"/>
      <c r="D88" s="125"/>
      <c r="E88" s="357">
        <f t="shared" si="3"/>
        <v>0</v>
      </c>
      <c r="F88" s="125"/>
      <c r="G88" s="355">
        <f t="shared" si="4"/>
        <v>0</v>
      </c>
      <c r="H88" s="126"/>
      <c r="I88" s="124"/>
      <c r="K88" s="216"/>
      <c r="L88" s="90"/>
      <c r="M88" s="125"/>
      <c r="N88" s="125"/>
      <c r="O88" s="355">
        <f t="shared" si="5"/>
        <v>0</v>
      </c>
      <c r="P88" s="126"/>
      <c r="Q88" s="124"/>
    </row>
    <row r="89" spans="1:17" ht="15.9" customHeight="1">
      <c r="A89" s="216"/>
      <c r="B89" s="90"/>
      <c r="C89" s="125"/>
      <c r="D89" s="125"/>
      <c r="E89" s="357">
        <f t="shared" si="3"/>
        <v>0</v>
      </c>
      <c r="F89" s="125"/>
      <c r="G89" s="355">
        <f t="shared" si="4"/>
        <v>0</v>
      </c>
      <c r="H89" s="126"/>
      <c r="I89" s="124"/>
      <c r="K89" s="216"/>
      <c r="L89" s="90"/>
      <c r="M89" s="125"/>
      <c r="N89" s="125"/>
      <c r="O89" s="355">
        <f t="shared" si="5"/>
        <v>0</v>
      </c>
      <c r="P89" s="126"/>
      <c r="Q89" s="124"/>
    </row>
    <row r="90" spans="1:17" ht="15.9" customHeight="1">
      <c r="A90" s="216"/>
      <c r="B90" s="90"/>
      <c r="C90" s="125"/>
      <c r="D90" s="125"/>
      <c r="E90" s="357">
        <f t="shared" si="3"/>
        <v>0</v>
      </c>
      <c r="F90" s="125"/>
      <c r="G90" s="355">
        <f t="shared" si="4"/>
        <v>0</v>
      </c>
      <c r="H90" s="126"/>
      <c r="I90" s="124"/>
      <c r="K90" s="216"/>
      <c r="L90" s="90"/>
      <c r="M90" s="125"/>
      <c r="N90" s="125"/>
      <c r="O90" s="355">
        <f t="shared" si="5"/>
        <v>0</v>
      </c>
      <c r="P90" s="126"/>
      <c r="Q90" s="124"/>
    </row>
    <row r="91" spans="1:17" ht="15.9" customHeight="1">
      <c r="A91" s="216"/>
      <c r="B91" s="90"/>
      <c r="C91" s="125"/>
      <c r="D91" s="125"/>
      <c r="E91" s="357">
        <f t="shared" si="3"/>
        <v>0</v>
      </c>
      <c r="F91" s="125"/>
      <c r="G91" s="355">
        <f t="shared" si="4"/>
        <v>0</v>
      </c>
      <c r="H91" s="126"/>
      <c r="I91" s="124"/>
      <c r="K91" s="216"/>
      <c r="L91" s="90"/>
      <c r="M91" s="125"/>
      <c r="N91" s="125"/>
      <c r="O91" s="355">
        <f t="shared" si="5"/>
        <v>0</v>
      </c>
      <c r="P91" s="126"/>
      <c r="Q91" s="124"/>
    </row>
    <row r="92" spans="1:17" ht="15.9" customHeight="1">
      <c r="A92" s="216"/>
      <c r="B92" s="90"/>
      <c r="C92" s="125"/>
      <c r="D92" s="125"/>
      <c r="E92" s="357">
        <f t="shared" si="3"/>
        <v>0</v>
      </c>
      <c r="F92" s="125"/>
      <c r="G92" s="355">
        <f t="shared" si="4"/>
        <v>0</v>
      </c>
      <c r="H92" s="126"/>
      <c r="I92" s="124"/>
      <c r="K92" s="216"/>
      <c r="L92" s="90"/>
      <c r="M92" s="125"/>
      <c r="N92" s="125"/>
      <c r="O92" s="355">
        <f t="shared" si="5"/>
        <v>0</v>
      </c>
      <c r="P92" s="126"/>
      <c r="Q92" s="124"/>
    </row>
    <row r="93" spans="1:17" ht="15.9" customHeight="1">
      <c r="A93" s="216"/>
      <c r="B93" s="90"/>
      <c r="C93" s="125"/>
      <c r="D93" s="125"/>
      <c r="E93" s="357">
        <f t="shared" si="3"/>
        <v>0</v>
      </c>
      <c r="F93" s="125"/>
      <c r="G93" s="355">
        <f t="shared" si="4"/>
        <v>0</v>
      </c>
      <c r="H93" s="126"/>
      <c r="I93" s="124"/>
      <c r="K93" s="216"/>
      <c r="L93" s="90"/>
      <c r="M93" s="125"/>
      <c r="N93" s="125"/>
      <c r="O93" s="355">
        <f t="shared" si="5"/>
        <v>0</v>
      </c>
      <c r="P93" s="126"/>
      <c r="Q93" s="124"/>
    </row>
    <row r="94" spans="1:17" ht="15.9" customHeight="1">
      <c r="A94" s="216"/>
      <c r="B94" s="90"/>
      <c r="C94" s="125"/>
      <c r="D94" s="125"/>
      <c r="E94" s="357">
        <f t="shared" si="3"/>
        <v>0</v>
      </c>
      <c r="F94" s="125"/>
      <c r="G94" s="355">
        <f t="shared" si="4"/>
        <v>0</v>
      </c>
      <c r="H94" s="126"/>
      <c r="I94" s="124"/>
      <c r="K94" s="216"/>
      <c r="L94" s="90"/>
      <c r="M94" s="125"/>
      <c r="N94" s="125"/>
      <c r="O94" s="355">
        <f t="shared" si="5"/>
        <v>0</v>
      </c>
      <c r="P94" s="126"/>
      <c r="Q94" s="124"/>
    </row>
    <row r="95" spans="1:17" ht="15.9" customHeight="1">
      <c r="A95" s="216"/>
      <c r="B95" s="90"/>
      <c r="C95" s="125"/>
      <c r="D95" s="125"/>
      <c r="E95" s="357">
        <f t="shared" si="3"/>
        <v>0</v>
      </c>
      <c r="F95" s="125"/>
      <c r="G95" s="355">
        <f t="shared" si="4"/>
        <v>0</v>
      </c>
      <c r="H95" s="126"/>
      <c r="I95" s="124"/>
      <c r="K95" s="216"/>
      <c r="L95" s="90"/>
      <c r="M95" s="125"/>
      <c r="N95" s="125"/>
      <c r="O95" s="355">
        <f t="shared" si="5"/>
        <v>0</v>
      </c>
      <c r="P95" s="126"/>
      <c r="Q95" s="124"/>
    </row>
    <row r="96" spans="1:17" ht="15.9" customHeight="1">
      <c r="A96" s="216"/>
      <c r="B96" s="90"/>
      <c r="C96" s="125"/>
      <c r="D96" s="125"/>
      <c r="E96" s="357">
        <f t="shared" si="3"/>
        <v>0</v>
      </c>
      <c r="F96" s="125"/>
      <c r="G96" s="355">
        <f t="shared" si="4"/>
        <v>0</v>
      </c>
      <c r="H96" s="126"/>
      <c r="I96" s="124"/>
      <c r="K96" s="216"/>
      <c r="L96" s="90"/>
      <c r="M96" s="125"/>
      <c r="N96" s="125"/>
      <c r="O96" s="355">
        <f t="shared" si="5"/>
        <v>0</v>
      </c>
      <c r="P96" s="126"/>
      <c r="Q96" s="124"/>
    </row>
    <row r="97" spans="1:17" ht="15.9" customHeight="1">
      <c r="A97" s="216"/>
      <c r="B97" s="90"/>
      <c r="C97" s="125"/>
      <c r="D97" s="125"/>
      <c r="E97" s="357">
        <f t="shared" si="3"/>
        <v>0</v>
      </c>
      <c r="F97" s="125"/>
      <c r="G97" s="355">
        <f t="shared" si="4"/>
        <v>0</v>
      </c>
      <c r="H97" s="126"/>
      <c r="I97" s="124"/>
      <c r="K97" s="216"/>
      <c r="L97" s="90"/>
      <c r="M97" s="125"/>
      <c r="N97" s="125"/>
      <c r="O97" s="355">
        <f t="shared" si="5"/>
        <v>0</v>
      </c>
      <c r="P97" s="126"/>
      <c r="Q97" s="124"/>
    </row>
    <row r="98" spans="1:17" ht="15.9" customHeight="1">
      <c r="A98" s="216"/>
      <c r="B98" s="90"/>
      <c r="C98" s="125"/>
      <c r="D98" s="125"/>
      <c r="E98" s="357">
        <f t="shared" si="3"/>
        <v>0</v>
      </c>
      <c r="F98" s="125"/>
      <c r="G98" s="355">
        <f t="shared" si="4"/>
        <v>0</v>
      </c>
      <c r="H98" s="126"/>
      <c r="I98" s="124"/>
      <c r="K98" s="216"/>
      <c r="L98" s="90"/>
      <c r="M98" s="125"/>
      <c r="N98" s="125"/>
      <c r="O98" s="355">
        <f t="shared" si="5"/>
        <v>0</v>
      </c>
      <c r="P98" s="126"/>
      <c r="Q98" s="124"/>
    </row>
    <row r="99" spans="1:17" ht="15.9" customHeight="1">
      <c r="A99" s="216"/>
      <c r="B99" s="90"/>
      <c r="C99" s="125"/>
      <c r="D99" s="125"/>
      <c r="E99" s="357">
        <f t="shared" si="3"/>
        <v>0</v>
      </c>
      <c r="F99" s="125"/>
      <c r="G99" s="355">
        <f t="shared" si="4"/>
        <v>0</v>
      </c>
      <c r="H99" s="126"/>
      <c r="I99" s="124"/>
      <c r="K99" s="216"/>
      <c r="L99" s="90"/>
      <c r="M99" s="125"/>
      <c r="N99" s="125"/>
      <c r="O99" s="355">
        <f t="shared" si="5"/>
        <v>0</v>
      </c>
      <c r="P99" s="126"/>
      <c r="Q99" s="124"/>
    </row>
    <row r="100" spans="1:17" ht="15.9" customHeight="1">
      <c r="A100" s="216"/>
      <c r="B100" s="90"/>
      <c r="C100" s="125"/>
      <c r="D100" s="125"/>
      <c r="E100" s="357">
        <f t="shared" si="3"/>
        <v>0</v>
      </c>
      <c r="F100" s="125"/>
      <c r="G100" s="355">
        <f t="shared" si="4"/>
        <v>0</v>
      </c>
      <c r="H100" s="126"/>
      <c r="I100" s="124"/>
      <c r="K100" s="216"/>
      <c r="L100" s="90"/>
      <c r="M100" s="125"/>
      <c r="N100" s="125"/>
      <c r="O100" s="355">
        <f t="shared" si="5"/>
        <v>0</v>
      </c>
      <c r="P100" s="126"/>
      <c r="Q100" s="124"/>
    </row>
    <row r="101" spans="1:17" ht="15.9" customHeight="1">
      <c r="A101" s="215"/>
      <c r="B101" s="90"/>
      <c r="C101" s="122"/>
      <c r="D101" s="122"/>
      <c r="E101" s="357">
        <f t="shared" si="3"/>
        <v>0</v>
      </c>
      <c r="F101" s="122"/>
      <c r="G101" s="355">
        <f t="shared" si="4"/>
        <v>0</v>
      </c>
      <c r="H101" s="123"/>
      <c r="I101" s="124"/>
      <c r="K101" s="215"/>
      <c r="L101" s="90"/>
      <c r="M101" s="122"/>
      <c r="N101" s="122"/>
      <c r="O101" s="355">
        <f t="shared" si="5"/>
        <v>0</v>
      </c>
      <c r="P101" s="123"/>
      <c r="Q101" s="124"/>
    </row>
    <row r="102" spans="1:17" ht="15.9" customHeight="1">
      <c r="A102" s="216"/>
      <c r="B102" s="90"/>
      <c r="C102" s="125"/>
      <c r="D102" s="125"/>
      <c r="E102" s="357">
        <f t="shared" si="3"/>
        <v>0</v>
      </c>
      <c r="F102" s="125"/>
      <c r="G102" s="355">
        <f t="shared" si="4"/>
        <v>0</v>
      </c>
      <c r="H102" s="126"/>
      <c r="I102" s="124"/>
      <c r="K102" s="216"/>
      <c r="L102" s="90"/>
      <c r="M102" s="125"/>
      <c r="N102" s="125"/>
      <c r="O102" s="355">
        <f t="shared" si="5"/>
        <v>0</v>
      </c>
      <c r="P102" s="126"/>
      <c r="Q102" s="124"/>
    </row>
    <row r="103" spans="1:17" ht="15.9" customHeight="1">
      <c r="A103" s="216"/>
      <c r="B103" s="90"/>
      <c r="C103" s="125"/>
      <c r="D103" s="125"/>
      <c r="E103" s="357">
        <f t="shared" ref="E103:E132" si="6">IF(D103="",0,SUM(C103:D103))</f>
        <v>0</v>
      </c>
      <c r="F103" s="125"/>
      <c r="G103" s="355">
        <f t="shared" si="4"/>
        <v>0</v>
      </c>
      <c r="H103" s="126"/>
      <c r="I103" s="124"/>
      <c r="K103" s="216"/>
      <c r="L103" s="90"/>
      <c r="M103" s="125"/>
      <c r="N103" s="125"/>
      <c r="O103" s="355">
        <f t="shared" si="5"/>
        <v>0</v>
      </c>
      <c r="P103" s="126"/>
      <c r="Q103" s="124"/>
    </row>
    <row r="104" spans="1:17" ht="15.9" customHeight="1">
      <c r="A104" s="216"/>
      <c r="B104" s="90"/>
      <c r="C104" s="125"/>
      <c r="D104" s="125"/>
      <c r="E104" s="357">
        <f t="shared" si="6"/>
        <v>0</v>
      </c>
      <c r="F104" s="125"/>
      <c r="G104" s="355">
        <f t="shared" si="4"/>
        <v>0</v>
      </c>
      <c r="H104" s="126"/>
      <c r="I104" s="124"/>
      <c r="K104" s="216"/>
      <c r="L104" s="90"/>
      <c r="M104" s="125"/>
      <c r="N104" s="125"/>
      <c r="O104" s="355">
        <f t="shared" si="5"/>
        <v>0</v>
      </c>
      <c r="P104" s="126"/>
      <c r="Q104" s="124"/>
    </row>
    <row r="105" spans="1:17" ht="15.9" customHeight="1">
      <c r="A105" s="216"/>
      <c r="B105" s="90"/>
      <c r="C105" s="125"/>
      <c r="D105" s="125"/>
      <c r="E105" s="357">
        <f t="shared" si="6"/>
        <v>0</v>
      </c>
      <c r="F105" s="125"/>
      <c r="G105" s="355">
        <f t="shared" si="4"/>
        <v>0</v>
      </c>
      <c r="H105" s="126"/>
      <c r="I105" s="124"/>
      <c r="K105" s="216"/>
      <c r="L105" s="90"/>
      <c r="M105" s="125"/>
      <c r="N105" s="125"/>
      <c r="O105" s="355">
        <f t="shared" si="5"/>
        <v>0</v>
      </c>
      <c r="P105" s="126"/>
      <c r="Q105" s="124"/>
    </row>
    <row r="106" spans="1:17" ht="15.9" customHeight="1">
      <c r="A106" s="216"/>
      <c r="B106" s="90"/>
      <c r="C106" s="125"/>
      <c r="D106" s="125"/>
      <c r="E106" s="357">
        <f t="shared" si="6"/>
        <v>0</v>
      </c>
      <c r="F106" s="125"/>
      <c r="G106" s="355">
        <f t="shared" si="4"/>
        <v>0</v>
      </c>
      <c r="H106" s="126"/>
      <c r="I106" s="124"/>
      <c r="K106" s="216"/>
      <c r="L106" s="90"/>
      <c r="M106" s="125"/>
      <c r="N106" s="125"/>
      <c r="O106" s="355">
        <f t="shared" si="5"/>
        <v>0</v>
      </c>
      <c r="P106" s="126"/>
      <c r="Q106" s="124"/>
    </row>
    <row r="107" spans="1:17" ht="15.9" customHeight="1">
      <c r="A107" s="216"/>
      <c r="B107" s="90"/>
      <c r="C107" s="125"/>
      <c r="D107" s="125"/>
      <c r="E107" s="357">
        <f t="shared" si="6"/>
        <v>0</v>
      </c>
      <c r="F107" s="125"/>
      <c r="G107" s="355">
        <f t="shared" si="4"/>
        <v>0</v>
      </c>
      <c r="H107" s="126"/>
      <c r="I107" s="124"/>
      <c r="K107" s="216"/>
      <c r="L107" s="90"/>
      <c r="M107" s="125"/>
      <c r="N107" s="125"/>
      <c r="O107" s="355">
        <f t="shared" si="5"/>
        <v>0</v>
      </c>
      <c r="P107" s="126"/>
      <c r="Q107" s="124"/>
    </row>
    <row r="108" spans="1:17">
      <c r="A108" s="216"/>
      <c r="B108" s="90"/>
      <c r="C108" s="125"/>
      <c r="D108" s="125"/>
      <c r="E108" s="357">
        <f t="shared" si="6"/>
        <v>0</v>
      </c>
      <c r="F108" s="125"/>
      <c r="G108" s="355">
        <f t="shared" si="4"/>
        <v>0</v>
      </c>
      <c r="H108" s="126"/>
      <c r="I108" s="124"/>
      <c r="K108" s="216"/>
      <c r="L108" s="90"/>
      <c r="M108" s="125"/>
      <c r="N108" s="125"/>
      <c r="O108" s="355">
        <f t="shared" si="5"/>
        <v>0</v>
      </c>
      <c r="P108" s="126"/>
      <c r="Q108" s="124"/>
    </row>
    <row r="109" spans="1:17">
      <c r="A109" s="216"/>
      <c r="B109" s="90"/>
      <c r="C109" s="125"/>
      <c r="D109" s="125"/>
      <c r="E109" s="357">
        <f t="shared" si="6"/>
        <v>0</v>
      </c>
      <c r="F109" s="125"/>
      <c r="G109" s="355">
        <f t="shared" si="4"/>
        <v>0</v>
      </c>
      <c r="H109" s="126"/>
      <c r="I109" s="124"/>
      <c r="K109" s="216"/>
      <c r="L109" s="90"/>
      <c r="M109" s="125"/>
      <c r="N109" s="125"/>
      <c r="O109" s="355">
        <f t="shared" si="5"/>
        <v>0</v>
      </c>
      <c r="P109" s="126"/>
      <c r="Q109" s="124"/>
    </row>
    <row r="110" spans="1:17">
      <c r="A110" s="216"/>
      <c r="B110" s="90"/>
      <c r="C110" s="125"/>
      <c r="D110" s="125"/>
      <c r="E110" s="357">
        <f t="shared" si="6"/>
        <v>0</v>
      </c>
      <c r="F110" s="125"/>
      <c r="G110" s="355">
        <f t="shared" si="4"/>
        <v>0</v>
      </c>
      <c r="H110" s="126"/>
      <c r="I110" s="124"/>
      <c r="K110" s="216"/>
      <c r="L110" s="90"/>
      <c r="M110" s="125"/>
      <c r="N110" s="125"/>
      <c r="O110" s="355">
        <f t="shared" si="5"/>
        <v>0</v>
      </c>
      <c r="P110" s="126"/>
      <c r="Q110" s="124"/>
    </row>
    <row r="111" spans="1:17">
      <c r="A111" s="216"/>
      <c r="B111" s="90"/>
      <c r="C111" s="125"/>
      <c r="D111" s="125"/>
      <c r="E111" s="357">
        <f t="shared" si="6"/>
        <v>0</v>
      </c>
      <c r="F111" s="125"/>
      <c r="G111" s="355">
        <f t="shared" si="4"/>
        <v>0</v>
      </c>
      <c r="H111" s="126"/>
      <c r="I111" s="124"/>
      <c r="K111" s="216"/>
      <c r="L111" s="90"/>
      <c r="M111" s="125"/>
      <c r="N111" s="125"/>
      <c r="O111" s="355">
        <f t="shared" si="5"/>
        <v>0</v>
      </c>
      <c r="P111" s="126"/>
      <c r="Q111" s="124"/>
    </row>
    <row r="112" spans="1:17">
      <c r="A112" s="216"/>
      <c r="B112" s="90"/>
      <c r="C112" s="125"/>
      <c r="D112" s="125"/>
      <c r="E112" s="357">
        <f t="shared" si="6"/>
        <v>0</v>
      </c>
      <c r="F112" s="125"/>
      <c r="G112" s="355">
        <f t="shared" si="4"/>
        <v>0</v>
      </c>
      <c r="H112" s="126"/>
      <c r="I112" s="124"/>
      <c r="K112" s="216"/>
      <c r="L112" s="90"/>
      <c r="M112" s="125"/>
      <c r="N112" s="125"/>
      <c r="O112" s="355">
        <f t="shared" si="5"/>
        <v>0</v>
      </c>
      <c r="P112" s="126"/>
      <c r="Q112" s="124"/>
    </row>
    <row r="113" spans="1:17">
      <c r="A113" s="216"/>
      <c r="B113" s="90"/>
      <c r="C113" s="125"/>
      <c r="D113" s="125"/>
      <c r="E113" s="357">
        <f t="shared" si="6"/>
        <v>0</v>
      </c>
      <c r="F113" s="125"/>
      <c r="G113" s="355">
        <f t="shared" si="4"/>
        <v>0</v>
      </c>
      <c r="H113" s="126"/>
      <c r="I113" s="124"/>
      <c r="K113" s="216"/>
      <c r="L113" s="90"/>
      <c r="M113" s="125"/>
      <c r="N113" s="125"/>
      <c r="O113" s="355">
        <f t="shared" si="5"/>
        <v>0</v>
      </c>
      <c r="P113" s="126"/>
      <c r="Q113" s="124"/>
    </row>
    <row r="114" spans="1:17">
      <c r="A114" s="216"/>
      <c r="B114" s="90"/>
      <c r="C114" s="125"/>
      <c r="D114" s="125"/>
      <c r="E114" s="357">
        <f t="shared" si="6"/>
        <v>0</v>
      </c>
      <c r="F114" s="125"/>
      <c r="G114" s="355">
        <f t="shared" si="4"/>
        <v>0</v>
      </c>
      <c r="H114" s="126"/>
      <c r="I114" s="124"/>
      <c r="K114" s="216"/>
      <c r="L114" s="90"/>
      <c r="M114" s="125"/>
      <c r="N114" s="125"/>
      <c r="O114" s="355">
        <f t="shared" si="5"/>
        <v>0</v>
      </c>
      <c r="P114" s="126"/>
      <c r="Q114" s="124"/>
    </row>
    <row r="115" spans="1:17">
      <c r="A115" s="216"/>
      <c r="B115" s="90"/>
      <c r="C115" s="125"/>
      <c r="D115" s="125"/>
      <c r="E115" s="357">
        <f t="shared" si="6"/>
        <v>0</v>
      </c>
      <c r="F115" s="125"/>
      <c r="G115" s="355">
        <f t="shared" si="4"/>
        <v>0</v>
      </c>
      <c r="H115" s="126"/>
      <c r="I115" s="124"/>
      <c r="K115" s="216"/>
      <c r="L115" s="90"/>
      <c r="M115" s="125"/>
      <c r="N115" s="125"/>
      <c r="O115" s="355">
        <f t="shared" si="5"/>
        <v>0</v>
      </c>
      <c r="P115" s="126"/>
      <c r="Q115" s="124"/>
    </row>
    <row r="116" spans="1:17">
      <c r="A116" s="216"/>
      <c r="B116" s="90"/>
      <c r="C116" s="125"/>
      <c r="D116" s="125"/>
      <c r="E116" s="357">
        <f t="shared" si="6"/>
        <v>0</v>
      </c>
      <c r="F116" s="125"/>
      <c r="G116" s="355">
        <f t="shared" si="4"/>
        <v>0</v>
      </c>
      <c r="H116" s="126"/>
      <c r="I116" s="124"/>
      <c r="K116" s="216"/>
      <c r="L116" s="90"/>
      <c r="M116" s="125"/>
      <c r="N116" s="125"/>
      <c r="O116" s="355">
        <f t="shared" si="5"/>
        <v>0</v>
      </c>
      <c r="P116" s="126"/>
      <c r="Q116" s="124"/>
    </row>
    <row r="117" spans="1:17">
      <c r="A117" s="216"/>
      <c r="B117" s="90"/>
      <c r="C117" s="125"/>
      <c r="D117" s="125"/>
      <c r="E117" s="357">
        <f t="shared" si="6"/>
        <v>0</v>
      </c>
      <c r="F117" s="125"/>
      <c r="G117" s="355">
        <f t="shared" si="4"/>
        <v>0</v>
      </c>
      <c r="H117" s="126"/>
      <c r="I117" s="124"/>
      <c r="K117" s="216"/>
      <c r="L117" s="90"/>
      <c r="M117" s="125"/>
      <c r="N117" s="125"/>
      <c r="O117" s="355">
        <f t="shared" si="5"/>
        <v>0</v>
      </c>
      <c r="P117" s="126"/>
      <c r="Q117" s="124"/>
    </row>
    <row r="118" spans="1:17">
      <c r="A118" s="216"/>
      <c r="B118" s="90"/>
      <c r="C118" s="125"/>
      <c r="D118" s="125"/>
      <c r="E118" s="357">
        <f t="shared" si="6"/>
        <v>0</v>
      </c>
      <c r="F118" s="125"/>
      <c r="G118" s="355">
        <f t="shared" si="4"/>
        <v>0</v>
      </c>
      <c r="H118" s="126"/>
      <c r="I118" s="124"/>
      <c r="K118" s="216"/>
      <c r="L118" s="90"/>
      <c r="M118" s="125"/>
      <c r="N118" s="125"/>
      <c r="O118" s="355">
        <f t="shared" si="5"/>
        <v>0</v>
      </c>
      <c r="P118" s="126"/>
      <c r="Q118" s="124"/>
    </row>
    <row r="119" spans="1:17">
      <c r="A119" s="216"/>
      <c r="B119" s="90"/>
      <c r="C119" s="125"/>
      <c r="D119" s="125"/>
      <c r="E119" s="357">
        <f t="shared" si="6"/>
        <v>0</v>
      </c>
      <c r="F119" s="125"/>
      <c r="G119" s="355">
        <f t="shared" si="4"/>
        <v>0</v>
      </c>
      <c r="H119" s="126"/>
      <c r="I119" s="124"/>
      <c r="K119" s="216"/>
      <c r="L119" s="90"/>
      <c r="M119" s="125"/>
      <c r="N119" s="125"/>
      <c r="O119" s="355">
        <f t="shared" si="5"/>
        <v>0</v>
      </c>
      <c r="P119" s="126"/>
      <c r="Q119" s="124"/>
    </row>
    <row r="120" spans="1:17">
      <c r="A120" s="216"/>
      <c r="B120" s="90"/>
      <c r="C120" s="125"/>
      <c r="D120" s="125"/>
      <c r="E120" s="357">
        <f t="shared" si="6"/>
        <v>0</v>
      </c>
      <c r="F120" s="125"/>
      <c r="G120" s="355">
        <f t="shared" si="4"/>
        <v>0</v>
      </c>
      <c r="H120" s="126"/>
      <c r="I120" s="124"/>
      <c r="K120" s="216"/>
      <c r="L120" s="90"/>
      <c r="M120" s="125"/>
      <c r="N120" s="125"/>
      <c r="O120" s="355">
        <f t="shared" si="5"/>
        <v>0</v>
      </c>
      <c r="P120" s="126"/>
      <c r="Q120" s="124"/>
    </row>
    <row r="121" spans="1:17">
      <c r="A121" s="216"/>
      <c r="B121" s="90"/>
      <c r="C121" s="125"/>
      <c r="D121" s="125"/>
      <c r="E121" s="357">
        <f t="shared" si="6"/>
        <v>0</v>
      </c>
      <c r="F121" s="125"/>
      <c r="G121" s="355">
        <f t="shared" si="4"/>
        <v>0</v>
      </c>
      <c r="H121" s="126"/>
      <c r="I121" s="124"/>
      <c r="K121" s="216"/>
      <c r="L121" s="90"/>
      <c r="M121" s="125"/>
      <c r="N121" s="125"/>
      <c r="O121" s="355">
        <f t="shared" si="5"/>
        <v>0</v>
      </c>
      <c r="P121" s="126"/>
      <c r="Q121" s="124"/>
    </row>
    <row r="122" spans="1:17">
      <c r="A122" s="216"/>
      <c r="B122" s="90"/>
      <c r="C122" s="125"/>
      <c r="D122" s="125"/>
      <c r="E122" s="357">
        <f t="shared" si="6"/>
        <v>0</v>
      </c>
      <c r="F122" s="125"/>
      <c r="G122" s="355">
        <f t="shared" si="4"/>
        <v>0</v>
      </c>
      <c r="H122" s="126"/>
      <c r="I122" s="124"/>
      <c r="K122" s="216"/>
      <c r="L122" s="90"/>
      <c r="M122" s="125"/>
      <c r="N122" s="125"/>
      <c r="O122" s="355">
        <f t="shared" si="5"/>
        <v>0</v>
      </c>
      <c r="P122" s="126"/>
      <c r="Q122" s="124"/>
    </row>
    <row r="123" spans="1:17">
      <c r="A123" s="216"/>
      <c r="B123" s="90"/>
      <c r="C123" s="125"/>
      <c r="D123" s="125"/>
      <c r="E123" s="357">
        <f t="shared" si="6"/>
        <v>0</v>
      </c>
      <c r="F123" s="125"/>
      <c r="G123" s="355">
        <f t="shared" si="4"/>
        <v>0</v>
      </c>
      <c r="H123" s="126"/>
      <c r="I123" s="124"/>
      <c r="K123" s="216"/>
      <c r="L123" s="90"/>
      <c r="M123" s="125"/>
      <c r="N123" s="125"/>
      <c r="O123" s="355">
        <f t="shared" si="5"/>
        <v>0</v>
      </c>
      <c r="P123" s="126"/>
      <c r="Q123" s="124"/>
    </row>
    <row r="124" spans="1:17">
      <c r="A124" s="216"/>
      <c r="B124" s="90"/>
      <c r="C124" s="125"/>
      <c r="D124" s="125"/>
      <c r="E124" s="357">
        <f t="shared" si="6"/>
        <v>0</v>
      </c>
      <c r="F124" s="125"/>
      <c r="G124" s="355">
        <f t="shared" si="4"/>
        <v>0</v>
      </c>
      <c r="H124" s="126"/>
      <c r="I124" s="124"/>
      <c r="K124" s="216"/>
      <c r="L124" s="90"/>
      <c r="M124" s="125"/>
      <c r="N124" s="125"/>
      <c r="O124" s="355">
        <f t="shared" si="5"/>
        <v>0</v>
      </c>
      <c r="P124" s="126"/>
      <c r="Q124" s="124"/>
    </row>
    <row r="125" spans="1:17">
      <c r="A125" s="216"/>
      <c r="B125" s="90"/>
      <c r="C125" s="125"/>
      <c r="D125" s="125"/>
      <c r="E125" s="357">
        <f t="shared" si="6"/>
        <v>0</v>
      </c>
      <c r="F125" s="125"/>
      <c r="G125" s="355">
        <f t="shared" si="4"/>
        <v>0</v>
      </c>
      <c r="H125" s="126"/>
      <c r="I125" s="124"/>
      <c r="K125" s="216"/>
      <c r="L125" s="90"/>
      <c r="M125" s="125"/>
      <c r="N125" s="125"/>
      <c r="O125" s="355">
        <f t="shared" si="5"/>
        <v>0</v>
      </c>
      <c r="P125" s="126"/>
      <c r="Q125" s="124"/>
    </row>
    <row r="126" spans="1:17">
      <c r="A126" s="216"/>
      <c r="B126" s="90"/>
      <c r="C126" s="125"/>
      <c r="D126" s="125"/>
      <c r="E126" s="357">
        <f t="shared" si="6"/>
        <v>0</v>
      </c>
      <c r="F126" s="125"/>
      <c r="G126" s="355">
        <f t="shared" si="4"/>
        <v>0</v>
      </c>
      <c r="H126" s="126"/>
      <c r="I126" s="124"/>
      <c r="K126" s="216"/>
      <c r="L126" s="90"/>
      <c r="M126" s="125"/>
      <c r="N126" s="125"/>
      <c r="O126" s="355">
        <f t="shared" si="5"/>
        <v>0</v>
      </c>
      <c r="P126" s="126"/>
      <c r="Q126" s="124"/>
    </row>
    <row r="127" spans="1:17">
      <c r="A127" s="216"/>
      <c r="B127" s="90"/>
      <c r="C127" s="125"/>
      <c r="D127" s="125"/>
      <c r="E127" s="357">
        <f t="shared" si="6"/>
        <v>0</v>
      </c>
      <c r="F127" s="125"/>
      <c r="G127" s="355">
        <f t="shared" si="4"/>
        <v>0</v>
      </c>
      <c r="H127" s="126"/>
      <c r="I127" s="124"/>
      <c r="K127" s="216"/>
      <c r="L127" s="90"/>
      <c r="M127" s="125"/>
      <c r="N127" s="125"/>
      <c r="O127" s="355">
        <f t="shared" si="5"/>
        <v>0</v>
      </c>
      <c r="P127" s="126"/>
      <c r="Q127" s="124"/>
    </row>
    <row r="128" spans="1:17">
      <c r="A128" s="216"/>
      <c r="B128" s="90"/>
      <c r="C128" s="125"/>
      <c r="D128" s="125"/>
      <c r="E128" s="357">
        <f t="shared" si="6"/>
        <v>0</v>
      </c>
      <c r="F128" s="125"/>
      <c r="G128" s="355">
        <f t="shared" si="4"/>
        <v>0</v>
      </c>
      <c r="H128" s="126"/>
      <c r="I128" s="124"/>
      <c r="K128" s="216"/>
      <c r="L128" s="90"/>
      <c r="M128" s="125"/>
      <c r="N128" s="125"/>
      <c r="O128" s="355">
        <f t="shared" si="5"/>
        <v>0</v>
      </c>
      <c r="P128" s="126"/>
      <c r="Q128" s="124"/>
    </row>
    <row r="129" spans="1:17">
      <c r="A129" s="216"/>
      <c r="B129" s="90"/>
      <c r="C129" s="125"/>
      <c r="D129" s="125"/>
      <c r="E129" s="357">
        <f t="shared" si="6"/>
        <v>0</v>
      </c>
      <c r="F129" s="125"/>
      <c r="G129" s="355">
        <f t="shared" si="4"/>
        <v>0</v>
      </c>
      <c r="H129" s="126"/>
      <c r="I129" s="124"/>
      <c r="K129" s="216"/>
      <c r="L129" s="90"/>
      <c r="M129" s="125"/>
      <c r="N129" s="125"/>
      <c r="O129" s="355">
        <f t="shared" si="5"/>
        <v>0</v>
      </c>
      <c r="P129" s="126"/>
      <c r="Q129" s="124"/>
    </row>
    <row r="130" spans="1:17">
      <c r="A130" s="216"/>
      <c r="B130" s="90"/>
      <c r="C130" s="125"/>
      <c r="D130" s="125"/>
      <c r="E130" s="357">
        <f t="shared" si="6"/>
        <v>0</v>
      </c>
      <c r="F130" s="125"/>
      <c r="G130" s="355">
        <f t="shared" si="4"/>
        <v>0</v>
      </c>
      <c r="H130" s="126"/>
      <c r="I130" s="124"/>
      <c r="K130" s="216"/>
      <c r="L130" s="90"/>
      <c r="M130" s="125"/>
      <c r="N130" s="125"/>
      <c r="O130" s="355">
        <f t="shared" si="5"/>
        <v>0</v>
      </c>
      <c r="P130" s="126"/>
      <c r="Q130" s="124"/>
    </row>
    <row r="131" spans="1:17">
      <c r="A131" s="216"/>
      <c r="B131" s="90"/>
      <c r="C131" s="125"/>
      <c r="D131" s="125"/>
      <c r="E131" s="357">
        <f t="shared" si="6"/>
        <v>0</v>
      </c>
      <c r="F131" s="125"/>
      <c r="G131" s="355">
        <f t="shared" si="4"/>
        <v>0</v>
      </c>
      <c r="H131" s="126"/>
      <c r="I131" s="124"/>
      <c r="K131" s="216"/>
      <c r="L131" s="90"/>
      <c r="M131" s="125"/>
      <c r="N131" s="125"/>
      <c r="O131" s="355">
        <f t="shared" si="5"/>
        <v>0</v>
      </c>
      <c r="P131" s="126"/>
      <c r="Q131" s="124"/>
    </row>
    <row r="132" spans="1:17">
      <c r="A132" s="216"/>
      <c r="B132" s="90"/>
      <c r="C132" s="125"/>
      <c r="D132" s="125"/>
      <c r="E132" s="357">
        <f t="shared" si="6"/>
        <v>0</v>
      </c>
      <c r="F132" s="125"/>
      <c r="G132" s="355">
        <f t="shared" si="4"/>
        <v>0</v>
      </c>
      <c r="H132" s="126"/>
      <c r="I132" s="124"/>
      <c r="K132" s="216"/>
      <c r="L132" s="90"/>
      <c r="M132" s="125"/>
      <c r="N132" s="125"/>
      <c r="O132" s="355">
        <f t="shared" si="5"/>
        <v>0</v>
      </c>
      <c r="P132" s="126"/>
      <c r="Q132" s="124"/>
    </row>
    <row r="133" spans="1:17">
      <c r="A133" s="216"/>
      <c r="B133" s="90"/>
      <c r="C133" s="125"/>
      <c r="D133" s="125"/>
      <c r="E133" s="357">
        <f t="shared" ref="E133:E194" si="7">IF(D133="",0,SUM(C133:D133))</f>
        <v>0</v>
      </c>
      <c r="F133" s="125"/>
      <c r="G133" s="355">
        <f t="shared" si="4"/>
        <v>0</v>
      </c>
      <c r="H133" s="126"/>
      <c r="I133" s="124"/>
      <c r="K133" s="216"/>
      <c r="L133" s="90"/>
      <c r="M133" s="125"/>
      <c r="N133" s="125"/>
      <c r="O133" s="355">
        <f t="shared" si="5"/>
        <v>0</v>
      </c>
      <c r="P133" s="126"/>
      <c r="Q133" s="124"/>
    </row>
    <row r="134" spans="1:17">
      <c r="A134" s="216"/>
      <c r="B134" s="90"/>
      <c r="C134" s="125"/>
      <c r="D134" s="125"/>
      <c r="E134" s="357">
        <f t="shared" si="7"/>
        <v>0</v>
      </c>
      <c r="F134" s="125"/>
      <c r="G134" s="355">
        <f t="shared" si="4"/>
        <v>0</v>
      </c>
      <c r="H134" s="126"/>
      <c r="I134" s="124"/>
      <c r="K134" s="216"/>
      <c r="L134" s="90"/>
      <c r="M134" s="125"/>
      <c r="N134" s="125"/>
      <c r="O134" s="355">
        <f t="shared" si="5"/>
        <v>0</v>
      </c>
      <c r="P134" s="126"/>
      <c r="Q134" s="124"/>
    </row>
    <row r="135" spans="1:17">
      <c r="A135" s="216"/>
      <c r="B135" s="90"/>
      <c r="C135" s="125"/>
      <c r="D135" s="125"/>
      <c r="E135" s="357">
        <f t="shared" si="7"/>
        <v>0</v>
      </c>
      <c r="F135" s="125"/>
      <c r="G135" s="355">
        <f t="shared" ref="G135:G198" si="8">ROUND(IF(F135="",0,C135/(E135-F135)),2)</f>
        <v>0</v>
      </c>
      <c r="H135" s="126"/>
      <c r="I135" s="124"/>
      <c r="K135" s="216"/>
      <c r="L135" s="90"/>
      <c r="M135" s="125"/>
      <c r="N135" s="125"/>
      <c r="O135" s="355">
        <f t="shared" si="5"/>
        <v>0</v>
      </c>
      <c r="P135" s="126"/>
      <c r="Q135" s="124"/>
    </row>
    <row r="136" spans="1:17">
      <c r="A136" s="216"/>
      <c r="B136" s="90"/>
      <c r="C136" s="125"/>
      <c r="D136" s="125"/>
      <c r="E136" s="357">
        <f t="shared" si="7"/>
        <v>0</v>
      </c>
      <c r="F136" s="125"/>
      <c r="G136" s="355">
        <f t="shared" si="8"/>
        <v>0</v>
      </c>
      <c r="H136" s="126"/>
      <c r="I136" s="124"/>
      <c r="K136" s="216"/>
      <c r="L136" s="90"/>
      <c r="M136" s="125"/>
      <c r="N136" s="125"/>
      <c r="O136" s="355">
        <f t="shared" ref="O136:O199" si="9">ROUND(IF(N136="",0,M136/(M136-N136)),2)</f>
        <v>0</v>
      </c>
      <c r="P136" s="126"/>
      <c r="Q136" s="124"/>
    </row>
    <row r="137" spans="1:17">
      <c r="A137" s="216"/>
      <c r="B137" s="90"/>
      <c r="C137" s="125"/>
      <c r="D137" s="125"/>
      <c r="E137" s="357">
        <f t="shared" si="7"/>
        <v>0</v>
      </c>
      <c r="F137" s="125"/>
      <c r="G137" s="355">
        <f t="shared" si="8"/>
        <v>0</v>
      </c>
      <c r="H137" s="126"/>
      <c r="I137" s="124"/>
      <c r="K137" s="216"/>
      <c r="L137" s="90"/>
      <c r="M137" s="125"/>
      <c r="N137" s="125"/>
      <c r="O137" s="355">
        <f t="shared" si="9"/>
        <v>0</v>
      </c>
      <c r="P137" s="126"/>
      <c r="Q137" s="124"/>
    </row>
    <row r="138" spans="1:17">
      <c r="A138" s="216"/>
      <c r="B138" s="90"/>
      <c r="C138" s="125"/>
      <c r="D138" s="125"/>
      <c r="E138" s="357">
        <f t="shared" si="7"/>
        <v>0</v>
      </c>
      <c r="F138" s="125"/>
      <c r="G138" s="355">
        <f t="shared" si="8"/>
        <v>0</v>
      </c>
      <c r="H138" s="126"/>
      <c r="I138" s="124"/>
      <c r="K138" s="216"/>
      <c r="L138" s="90"/>
      <c r="M138" s="125"/>
      <c r="N138" s="125"/>
      <c r="O138" s="355">
        <f t="shared" si="9"/>
        <v>0</v>
      </c>
      <c r="P138" s="126"/>
      <c r="Q138" s="124"/>
    </row>
    <row r="139" spans="1:17">
      <c r="A139" s="216"/>
      <c r="B139" s="90"/>
      <c r="C139" s="125"/>
      <c r="D139" s="125"/>
      <c r="E139" s="357">
        <f t="shared" si="7"/>
        <v>0</v>
      </c>
      <c r="F139" s="125"/>
      <c r="G139" s="355">
        <f t="shared" si="8"/>
        <v>0</v>
      </c>
      <c r="H139" s="126"/>
      <c r="I139" s="124"/>
      <c r="K139" s="216"/>
      <c r="L139" s="90"/>
      <c r="M139" s="125"/>
      <c r="N139" s="125"/>
      <c r="O139" s="355">
        <f t="shared" si="9"/>
        <v>0</v>
      </c>
      <c r="P139" s="126"/>
      <c r="Q139" s="124"/>
    </row>
    <row r="140" spans="1:17">
      <c r="A140" s="216"/>
      <c r="B140" s="90"/>
      <c r="C140" s="125"/>
      <c r="D140" s="125"/>
      <c r="E140" s="357">
        <f t="shared" si="7"/>
        <v>0</v>
      </c>
      <c r="F140" s="125"/>
      <c r="G140" s="355">
        <f t="shared" si="8"/>
        <v>0</v>
      </c>
      <c r="H140" s="126"/>
      <c r="I140" s="124"/>
      <c r="K140" s="216"/>
      <c r="L140" s="90"/>
      <c r="M140" s="125"/>
      <c r="N140" s="125"/>
      <c r="O140" s="355">
        <f t="shared" si="9"/>
        <v>0</v>
      </c>
      <c r="P140" s="126"/>
      <c r="Q140" s="124"/>
    </row>
    <row r="141" spans="1:17">
      <c r="A141" s="216"/>
      <c r="B141" s="90"/>
      <c r="C141" s="125"/>
      <c r="D141" s="125"/>
      <c r="E141" s="357">
        <f t="shared" si="7"/>
        <v>0</v>
      </c>
      <c r="F141" s="125"/>
      <c r="G141" s="355">
        <f t="shared" si="8"/>
        <v>0</v>
      </c>
      <c r="H141" s="126"/>
      <c r="I141" s="124"/>
      <c r="K141" s="216"/>
      <c r="L141" s="90"/>
      <c r="M141" s="125"/>
      <c r="N141" s="125"/>
      <c r="O141" s="355">
        <f t="shared" si="9"/>
        <v>0</v>
      </c>
      <c r="P141" s="126"/>
      <c r="Q141" s="124"/>
    </row>
    <row r="142" spans="1:17">
      <c r="A142" s="216"/>
      <c r="B142" s="90"/>
      <c r="C142" s="125"/>
      <c r="D142" s="125"/>
      <c r="E142" s="357">
        <f t="shared" si="7"/>
        <v>0</v>
      </c>
      <c r="F142" s="125"/>
      <c r="G142" s="355">
        <f t="shared" si="8"/>
        <v>0</v>
      </c>
      <c r="H142" s="126"/>
      <c r="I142" s="124"/>
      <c r="K142" s="216"/>
      <c r="L142" s="90"/>
      <c r="M142" s="125"/>
      <c r="N142" s="125"/>
      <c r="O142" s="355">
        <f t="shared" si="9"/>
        <v>0</v>
      </c>
      <c r="P142" s="126"/>
      <c r="Q142" s="124"/>
    </row>
    <row r="143" spans="1:17">
      <c r="A143" s="216"/>
      <c r="B143" s="90"/>
      <c r="C143" s="125"/>
      <c r="D143" s="125"/>
      <c r="E143" s="357">
        <f t="shared" si="7"/>
        <v>0</v>
      </c>
      <c r="F143" s="125"/>
      <c r="G143" s="355">
        <f t="shared" si="8"/>
        <v>0</v>
      </c>
      <c r="H143" s="126"/>
      <c r="I143" s="124"/>
      <c r="K143" s="216"/>
      <c r="L143" s="90"/>
      <c r="M143" s="125"/>
      <c r="N143" s="125"/>
      <c r="O143" s="355">
        <f t="shared" si="9"/>
        <v>0</v>
      </c>
      <c r="P143" s="126"/>
      <c r="Q143" s="124"/>
    </row>
    <row r="144" spans="1:17">
      <c r="A144" s="216"/>
      <c r="B144" s="90"/>
      <c r="C144" s="125"/>
      <c r="D144" s="125"/>
      <c r="E144" s="357">
        <f t="shared" si="7"/>
        <v>0</v>
      </c>
      <c r="F144" s="125"/>
      <c r="G144" s="355">
        <f t="shared" si="8"/>
        <v>0</v>
      </c>
      <c r="H144" s="126"/>
      <c r="I144" s="124"/>
      <c r="K144" s="216"/>
      <c r="L144" s="90"/>
      <c r="M144" s="125"/>
      <c r="N144" s="125"/>
      <c r="O144" s="355">
        <f t="shared" si="9"/>
        <v>0</v>
      </c>
      <c r="P144" s="126"/>
      <c r="Q144" s="124"/>
    </row>
    <row r="145" spans="1:17">
      <c r="A145" s="216"/>
      <c r="B145" s="90"/>
      <c r="C145" s="125"/>
      <c r="D145" s="125"/>
      <c r="E145" s="357">
        <f t="shared" si="7"/>
        <v>0</v>
      </c>
      <c r="F145" s="125"/>
      <c r="G145" s="355">
        <f t="shared" si="8"/>
        <v>0</v>
      </c>
      <c r="H145" s="126"/>
      <c r="I145" s="124"/>
      <c r="K145" s="216"/>
      <c r="L145" s="90"/>
      <c r="M145" s="125"/>
      <c r="N145" s="125"/>
      <c r="O145" s="355">
        <f t="shared" si="9"/>
        <v>0</v>
      </c>
      <c r="P145" s="126"/>
      <c r="Q145" s="124"/>
    </row>
    <row r="146" spans="1:17">
      <c r="A146" s="216"/>
      <c r="B146" s="90"/>
      <c r="C146" s="125"/>
      <c r="D146" s="125"/>
      <c r="E146" s="357">
        <f t="shared" si="7"/>
        <v>0</v>
      </c>
      <c r="F146" s="125"/>
      <c r="G146" s="355">
        <f t="shared" si="8"/>
        <v>0</v>
      </c>
      <c r="H146" s="126"/>
      <c r="I146" s="124"/>
      <c r="K146" s="216"/>
      <c r="L146" s="90"/>
      <c r="M146" s="125"/>
      <c r="N146" s="125"/>
      <c r="O146" s="355">
        <f t="shared" si="9"/>
        <v>0</v>
      </c>
      <c r="P146" s="126"/>
      <c r="Q146" s="124"/>
    </row>
    <row r="147" spans="1:17">
      <c r="A147" s="216"/>
      <c r="B147" s="90"/>
      <c r="C147" s="125"/>
      <c r="D147" s="125"/>
      <c r="E147" s="357">
        <f t="shared" si="7"/>
        <v>0</v>
      </c>
      <c r="F147" s="125"/>
      <c r="G147" s="355">
        <f t="shared" si="8"/>
        <v>0</v>
      </c>
      <c r="H147" s="126"/>
      <c r="I147" s="124"/>
      <c r="K147" s="216"/>
      <c r="L147" s="90"/>
      <c r="M147" s="125"/>
      <c r="N147" s="125"/>
      <c r="O147" s="355">
        <f t="shared" si="9"/>
        <v>0</v>
      </c>
      <c r="P147" s="126"/>
      <c r="Q147" s="124"/>
    </row>
    <row r="148" spans="1:17">
      <c r="A148" s="216"/>
      <c r="B148" s="90"/>
      <c r="C148" s="125"/>
      <c r="D148" s="125"/>
      <c r="E148" s="357">
        <f t="shared" si="7"/>
        <v>0</v>
      </c>
      <c r="F148" s="125"/>
      <c r="G148" s="355">
        <f t="shared" si="8"/>
        <v>0</v>
      </c>
      <c r="H148" s="126"/>
      <c r="I148" s="124"/>
      <c r="K148" s="216"/>
      <c r="L148" s="90"/>
      <c r="M148" s="125"/>
      <c r="N148" s="125"/>
      <c r="O148" s="355">
        <f t="shared" si="9"/>
        <v>0</v>
      </c>
      <c r="P148" s="126"/>
      <c r="Q148" s="124"/>
    </row>
    <row r="149" spans="1:17">
      <c r="A149" s="216"/>
      <c r="B149" s="90"/>
      <c r="C149" s="125"/>
      <c r="D149" s="125"/>
      <c r="E149" s="357">
        <f t="shared" si="7"/>
        <v>0</v>
      </c>
      <c r="F149" s="125"/>
      <c r="G149" s="355">
        <f t="shared" si="8"/>
        <v>0</v>
      </c>
      <c r="H149" s="126"/>
      <c r="I149" s="124"/>
      <c r="K149" s="216"/>
      <c r="L149" s="90"/>
      <c r="M149" s="125"/>
      <c r="N149" s="125"/>
      <c r="O149" s="355">
        <f t="shared" si="9"/>
        <v>0</v>
      </c>
      <c r="P149" s="126"/>
      <c r="Q149" s="124"/>
    </row>
    <row r="150" spans="1:17">
      <c r="A150" s="216"/>
      <c r="B150" s="90"/>
      <c r="C150" s="125"/>
      <c r="D150" s="125"/>
      <c r="E150" s="357">
        <f t="shared" si="7"/>
        <v>0</v>
      </c>
      <c r="F150" s="125"/>
      <c r="G150" s="355">
        <f t="shared" si="8"/>
        <v>0</v>
      </c>
      <c r="H150" s="126"/>
      <c r="I150" s="124"/>
      <c r="K150" s="216"/>
      <c r="L150" s="90"/>
      <c r="M150" s="125"/>
      <c r="N150" s="125"/>
      <c r="O150" s="355">
        <f t="shared" si="9"/>
        <v>0</v>
      </c>
      <c r="P150" s="126"/>
      <c r="Q150" s="124"/>
    </row>
    <row r="151" spans="1:17">
      <c r="A151" s="216"/>
      <c r="B151" s="90"/>
      <c r="C151" s="125"/>
      <c r="D151" s="125"/>
      <c r="E151" s="357">
        <f t="shared" si="7"/>
        <v>0</v>
      </c>
      <c r="F151" s="125"/>
      <c r="G151" s="355">
        <f t="shared" si="8"/>
        <v>0</v>
      </c>
      <c r="H151" s="126"/>
      <c r="I151" s="124"/>
      <c r="K151" s="216"/>
      <c r="L151" s="90"/>
      <c r="M151" s="125"/>
      <c r="N151" s="125"/>
      <c r="O151" s="355">
        <f t="shared" si="9"/>
        <v>0</v>
      </c>
      <c r="P151" s="126"/>
      <c r="Q151" s="124"/>
    </row>
    <row r="152" spans="1:17">
      <c r="A152" s="216"/>
      <c r="B152" s="90"/>
      <c r="C152" s="125"/>
      <c r="D152" s="125"/>
      <c r="E152" s="357">
        <f t="shared" si="7"/>
        <v>0</v>
      </c>
      <c r="F152" s="125"/>
      <c r="G152" s="355">
        <f t="shared" si="8"/>
        <v>0</v>
      </c>
      <c r="H152" s="126"/>
      <c r="I152" s="124"/>
      <c r="K152" s="216"/>
      <c r="L152" s="90"/>
      <c r="M152" s="125"/>
      <c r="N152" s="125"/>
      <c r="O152" s="355">
        <f t="shared" si="9"/>
        <v>0</v>
      </c>
      <c r="P152" s="126"/>
      <c r="Q152" s="124"/>
    </row>
    <row r="153" spans="1:17">
      <c r="A153" s="216"/>
      <c r="B153" s="90"/>
      <c r="C153" s="125"/>
      <c r="D153" s="125"/>
      <c r="E153" s="357">
        <f t="shared" si="7"/>
        <v>0</v>
      </c>
      <c r="F153" s="125"/>
      <c r="G153" s="355">
        <f t="shared" si="8"/>
        <v>0</v>
      </c>
      <c r="H153" s="126"/>
      <c r="I153" s="124"/>
      <c r="K153" s="216"/>
      <c r="L153" s="90"/>
      <c r="M153" s="125"/>
      <c r="N153" s="125"/>
      <c r="O153" s="355">
        <f t="shared" si="9"/>
        <v>0</v>
      </c>
      <c r="P153" s="126"/>
      <c r="Q153" s="124"/>
    </row>
    <row r="154" spans="1:17">
      <c r="A154" s="216"/>
      <c r="B154" s="90"/>
      <c r="C154" s="125"/>
      <c r="D154" s="125"/>
      <c r="E154" s="357">
        <f t="shared" si="7"/>
        <v>0</v>
      </c>
      <c r="F154" s="125"/>
      <c r="G154" s="355">
        <f t="shared" si="8"/>
        <v>0</v>
      </c>
      <c r="H154" s="126"/>
      <c r="I154" s="124"/>
      <c r="K154" s="216"/>
      <c r="L154" s="90"/>
      <c r="M154" s="125"/>
      <c r="N154" s="125"/>
      <c r="O154" s="355">
        <f t="shared" si="9"/>
        <v>0</v>
      </c>
      <c r="P154" s="126"/>
      <c r="Q154" s="124"/>
    </row>
    <row r="155" spans="1:17">
      <c r="A155" s="216"/>
      <c r="B155" s="90"/>
      <c r="C155" s="125"/>
      <c r="D155" s="125"/>
      <c r="E155" s="357">
        <f t="shared" si="7"/>
        <v>0</v>
      </c>
      <c r="F155" s="125"/>
      <c r="G155" s="355">
        <f t="shared" si="8"/>
        <v>0</v>
      </c>
      <c r="H155" s="126"/>
      <c r="I155" s="124"/>
      <c r="K155" s="216"/>
      <c r="L155" s="90"/>
      <c r="M155" s="125"/>
      <c r="N155" s="125"/>
      <c r="O155" s="355">
        <f t="shared" si="9"/>
        <v>0</v>
      </c>
      <c r="P155" s="126"/>
      <c r="Q155" s="124"/>
    </row>
    <row r="156" spans="1:17">
      <c r="A156" s="216"/>
      <c r="B156" s="90"/>
      <c r="C156" s="125"/>
      <c r="D156" s="125"/>
      <c r="E156" s="357">
        <f t="shared" si="7"/>
        <v>0</v>
      </c>
      <c r="F156" s="125"/>
      <c r="G156" s="355">
        <f t="shared" si="8"/>
        <v>0</v>
      </c>
      <c r="H156" s="126"/>
      <c r="I156" s="124"/>
      <c r="K156" s="216"/>
      <c r="L156" s="90"/>
      <c r="M156" s="125"/>
      <c r="N156" s="125"/>
      <c r="O156" s="355">
        <f t="shared" si="9"/>
        <v>0</v>
      </c>
      <c r="P156" s="126"/>
      <c r="Q156" s="124"/>
    </row>
    <row r="157" spans="1:17">
      <c r="A157" s="216"/>
      <c r="B157" s="90"/>
      <c r="C157" s="125"/>
      <c r="D157" s="125"/>
      <c r="E157" s="357">
        <f t="shared" si="7"/>
        <v>0</v>
      </c>
      <c r="F157" s="125"/>
      <c r="G157" s="355">
        <f t="shared" si="8"/>
        <v>0</v>
      </c>
      <c r="H157" s="126"/>
      <c r="I157" s="124"/>
      <c r="K157" s="216"/>
      <c r="L157" s="90"/>
      <c r="M157" s="125"/>
      <c r="N157" s="125"/>
      <c r="O157" s="355">
        <f t="shared" si="9"/>
        <v>0</v>
      </c>
      <c r="P157" s="126"/>
      <c r="Q157" s="124"/>
    </row>
    <row r="158" spans="1:17">
      <c r="A158" s="216"/>
      <c r="B158" s="90"/>
      <c r="C158" s="125"/>
      <c r="D158" s="125"/>
      <c r="E158" s="357">
        <f t="shared" si="7"/>
        <v>0</v>
      </c>
      <c r="F158" s="125"/>
      <c r="G158" s="355">
        <f t="shared" si="8"/>
        <v>0</v>
      </c>
      <c r="H158" s="126"/>
      <c r="I158" s="124"/>
      <c r="K158" s="216"/>
      <c r="L158" s="90"/>
      <c r="M158" s="125"/>
      <c r="N158" s="125"/>
      <c r="O158" s="355">
        <f t="shared" si="9"/>
        <v>0</v>
      </c>
      <c r="P158" s="126"/>
      <c r="Q158" s="124"/>
    </row>
    <row r="159" spans="1:17">
      <c r="A159" s="216"/>
      <c r="B159" s="90"/>
      <c r="C159" s="125"/>
      <c r="D159" s="125"/>
      <c r="E159" s="357">
        <f t="shared" si="7"/>
        <v>0</v>
      </c>
      <c r="F159" s="125"/>
      <c r="G159" s="355">
        <f t="shared" si="8"/>
        <v>0</v>
      </c>
      <c r="H159" s="126"/>
      <c r="I159" s="124"/>
      <c r="K159" s="216"/>
      <c r="L159" s="90"/>
      <c r="M159" s="125"/>
      <c r="N159" s="125"/>
      <c r="O159" s="355">
        <f t="shared" si="9"/>
        <v>0</v>
      </c>
      <c r="P159" s="126"/>
      <c r="Q159" s="124"/>
    </row>
    <row r="160" spans="1:17">
      <c r="A160" s="216"/>
      <c r="B160" s="90"/>
      <c r="C160" s="125"/>
      <c r="D160" s="125"/>
      <c r="E160" s="357">
        <f t="shared" si="7"/>
        <v>0</v>
      </c>
      <c r="F160" s="125"/>
      <c r="G160" s="355">
        <f t="shared" si="8"/>
        <v>0</v>
      </c>
      <c r="H160" s="126"/>
      <c r="I160" s="124"/>
      <c r="K160" s="216"/>
      <c r="L160" s="90"/>
      <c r="M160" s="125"/>
      <c r="N160" s="125"/>
      <c r="O160" s="355">
        <f t="shared" si="9"/>
        <v>0</v>
      </c>
      <c r="P160" s="126"/>
      <c r="Q160" s="124"/>
    </row>
    <row r="161" spans="1:17">
      <c r="A161" s="216"/>
      <c r="B161" s="90"/>
      <c r="C161" s="125"/>
      <c r="D161" s="125"/>
      <c r="E161" s="357">
        <f t="shared" si="7"/>
        <v>0</v>
      </c>
      <c r="F161" s="125"/>
      <c r="G161" s="355">
        <f t="shared" si="8"/>
        <v>0</v>
      </c>
      <c r="H161" s="126"/>
      <c r="I161" s="124"/>
      <c r="K161" s="216"/>
      <c r="L161" s="90"/>
      <c r="M161" s="125"/>
      <c r="N161" s="125"/>
      <c r="O161" s="355">
        <f t="shared" si="9"/>
        <v>0</v>
      </c>
      <c r="P161" s="126"/>
      <c r="Q161" s="124"/>
    </row>
    <row r="162" spans="1:17">
      <c r="A162" s="216"/>
      <c r="B162" s="90"/>
      <c r="C162" s="125"/>
      <c r="D162" s="125"/>
      <c r="E162" s="357">
        <f t="shared" si="7"/>
        <v>0</v>
      </c>
      <c r="F162" s="125"/>
      <c r="G162" s="355">
        <f t="shared" si="8"/>
        <v>0</v>
      </c>
      <c r="H162" s="126"/>
      <c r="I162" s="124"/>
      <c r="K162" s="216"/>
      <c r="L162" s="90"/>
      <c r="M162" s="125"/>
      <c r="N162" s="125"/>
      <c r="O162" s="355">
        <f t="shared" si="9"/>
        <v>0</v>
      </c>
      <c r="P162" s="126"/>
      <c r="Q162" s="124"/>
    </row>
    <row r="163" spans="1:17">
      <c r="A163" s="216"/>
      <c r="B163" s="90"/>
      <c r="C163" s="125"/>
      <c r="D163" s="125"/>
      <c r="E163" s="357">
        <f t="shared" si="7"/>
        <v>0</v>
      </c>
      <c r="F163" s="125"/>
      <c r="G163" s="355">
        <f t="shared" si="8"/>
        <v>0</v>
      </c>
      <c r="H163" s="126"/>
      <c r="I163" s="124"/>
      <c r="K163" s="216"/>
      <c r="L163" s="90"/>
      <c r="M163" s="125"/>
      <c r="N163" s="125"/>
      <c r="O163" s="355">
        <f t="shared" si="9"/>
        <v>0</v>
      </c>
      <c r="P163" s="126"/>
      <c r="Q163" s="124"/>
    </row>
    <row r="164" spans="1:17">
      <c r="A164" s="216"/>
      <c r="B164" s="90"/>
      <c r="C164" s="125"/>
      <c r="D164" s="125"/>
      <c r="E164" s="357">
        <f t="shared" si="7"/>
        <v>0</v>
      </c>
      <c r="F164" s="125"/>
      <c r="G164" s="355">
        <f t="shared" si="8"/>
        <v>0</v>
      </c>
      <c r="H164" s="126"/>
      <c r="I164" s="124"/>
      <c r="K164" s="216"/>
      <c r="L164" s="90"/>
      <c r="M164" s="125"/>
      <c r="N164" s="125"/>
      <c r="O164" s="355">
        <f t="shared" si="9"/>
        <v>0</v>
      </c>
      <c r="P164" s="126"/>
      <c r="Q164" s="124"/>
    </row>
    <row r="165" spans="1:17">
      <c r="A165" s="216"/>
      <c r="B165" s="90"/>
      <c r="C165" s="125"/>
      <c r="D165" s="125"/>
      <c r="E165" s="357">
        <f t="shared" si="7"/>
        <v>0</v>
      </c>
      <c r="F165" s="125"/>
      <c r="G165" s="355">
        <f t="shared" si="8"/>
        <v>0</v>
      </c>
      <c r="H165" s="126"/>
      <c r="I165" s="124"/>
      <c r="K165" s="216"/>
      <c r="L165" s="90"/>
      <c r="M165" s="125"/>
      <c r="N165" s="125"/>
      <c r="O165" s="355">
        <f t="shared" si="9"/>
        <v>0</v>
      </c>
      <c r="P165" s="126"/>
      <c r="Q165" s="124"/>
    </row>
    <row r="166" spans="1:17">
      <c r="A166" s="216"/>
      <c r="B166" s="90"/>
      <c r="C166" s="125"/>
      <c r="D166" s="125"/>
      <c r="E166" s="357">
        <f t="shared" si="7"/>
        <v>0</v>
      </c>
      <c r="F166" s="125"/>
      <c r="G166" s="355">
        <f t="shared" si="8"/>
        <v>0</v>
      </c>
      <c r="H166" s="126"/>
      <c r="I166" s="124"/>
      <c r="K166" s="216"/>
      <c r="L166" s="90"/>
      <c r="M166" s="125"/>
      <c r="N166" s="125"/>
      <c r="O166" s="355">
        <f t="shared" si="9"/>
        <v>0</v>
      </c>
      <c r="P166" s="126"/>
      <c r="Q166" s="124"/>
    </row>
    <row r="167" spans="1:17">
      <c r="A167" s="216"/>
      <c r="B167" s="90"/>
      <c r="C167" s="125"/>
      <c r="D167" s="125"/>
      <c r="E167" s="357">
        <f t="shared" si="7"/>
        <v>0</v>
      </c>
      <c r="F167" s="125"/>
      <c r="G167" s="355">
        <f t="shared" si="8"/>
        <v>0</v>
      </c>
      <c r="H167" s="126"/>
      <c r="I167" s="124"/>
      <c r="K167" s="216"/>
      <c r="L167" s="90"/>
      <c r="M167" s="125"/>
      <c r="N167" s="125"/>
      <c r="O167" s="355">
        <f t="shared" si="9"/>
        <v>0</v>
      </c>
      <c r="P167" s="126"/>
      <c r="Q167" s="124"/>
    </row>
    <row r="168" spans="1:17">
      <c r="A168" s="216"/>
      <c r="B168" s="90"/>
      <c r="C168" s="125"/>
      <c r="D168" s="125"/>
      <c r="E168" s="357">
        <f t="shared" si="7"/>
        <v>0</v>
      </c>
      <c r="F168" s="125"/>
      <c r="G168" s="355">
        <f t="shared" si="8"/>
        <v>0</v>
      </c>
      <c r="H168" s="126"/>
      <c r="I168" s="124"/>
      <c r="K168" s="216"/>
      <c r="L168" s="90"/>
      <c r="M168" s="125"/>
      <c r="N168" s="125"/>
      <c r="O168" s="355">
        <f t="shared" si="9"/>
        <v>0</v>
      </c>
      <c r="P168" s="126"/>
      <c r="Q168" s="124"/>
    </row>
    <row r="169" spans="1:17">
      <c r="A169" s="216"/>
      <c r="B169" s="90"/>
      <c r="C169" s="125"/>
      <c r="D169" s="125"/>
      <c r="E169" s="357">
        <f t="shared" si="7"/>
        <v>0</v>
      </c>
      <c r="F169" s="125"/>
      <c r="G169" s="355">
        <f t="shared" si="8"/>
        <v>0</v>
      </c>
      <c r="H169" s="126"/>
      <c r="I169" s="124"/>
      <c r="K169" s="216"/>
      <c r="L169" s="90"/>
      <c r="M169" s="125"/>
      <c r="N169" s="125"/>
      <c r="O169" s="355">
        <f t="shared" si="9"/>
        <v>0</v>
      </c>
      <c r="P169" s="126"/>
      <c r="Q169" s="124"/>
    </row>
    <row r="170" spans="1:17">
      <c r="A170" s="216"/>
      <c r="B170" s="90"/>
      <c r="C170" s="125"/>
      <c r="D170" s="125"/>
      <c r="E170" s="357">
        <f t="shared" si="7"/>
        <v>0</v>
      </c>
      <c r="F170" s="125"/>
      <c r="G170" s="355">
        <f t="shared" si="8"/>
        <v>0</v>
      </c>
      <c r="H170" s="126"/>
      <c r="I170" s="124"/>
      <c r="K170" s="216"/>
      <c r="L170" s="90"/>
      <c r="M170" s="125"/>
      <c r="N170" s="125"/>
      <c r="O170" s="355">
        <f t="shared" si="9"/>
        <v>0</v>
      </c>
      <c r="P170" s="126"/>
      <c r="Q170" s="124"/>
    </row>
    <row r="171" spans="1:17">
      <c r="A171" s="216"/>
      <c r="B171" s="90"/>
      <c r="C171" s="125"/>
      <c r="D171" s="125"/>
      <c r="E171" s="357">
        <f t="shared" si="7"/>
        <v>0</v>
      </c>
      <c r="F171" s="125"/>
      <c r="G171" s="355">
        <f t="shared" si="8"/>
        <v>0</v>
      </c>
      <c r="H171" s="126"/>
      <c r="I171" s="124"/>
      <c r="K171" s="216"/>
      <c r="L171" s="90"/>
      <c r="M171" s="125"/>
      <c r="N171" s="125"/>
      <c r="O171" s="355">
        <f t="shared" si="9"/>
        <v>0</v>
      </c>
      <c r="P171" s="126"/>
      <c r="Q171" s="124"/>
    </row>
    <row r="172" spans="1:17">
      <c r="A172" s="216"/>
      <c r="B172" s="90"/>
      <c r="C172" s="125"/>
      <c r="D172" s="125"/>
      <c r="E172" s="357">
        <f t="shared" si="7"/>
        <v>0</v>
      </c>
      <c r="F172" s="125"/>
      <c r="G172" s="355">
        <f t="shared" si="8"/>
        <v>0</v>
      </c>
      <c r="H172" s="126"/>
      <c r="I172" s="124"/>
      <c r="K172" s="216"/>
      <c r="L172" s="90"/>
      <c r="M172" s="125"/>
      <c r="N172" s="125"/>
      <c r="O172" s="355">
        <f t="shared" si="9"/>
        <v>0</v>
      </c>
      <c r="P172" s="126"/>
      <c r="Q172" s="124"/>
    </row>
    <row r="173" spans="1:17">
      <c r="A173" s="216"/>
      <c r="B173" s="90"/>
      <c r="C173" s="125"/>
      <c r="D173" s="125"/>
      <c r="E173" s="357">
        <f t="shared" si="7"/>
        <v>0</v>
      </c>
      <c r="F173" s="125"/>
      <c r="G173" s="355">
        <f t="shared" si="8"/>
        <v>0</v>
      </c>
      <c r="H173" s="126"/>
      <c r="I173" s="124"/>
      <c r="K173" s="216"/>
      <c r="L173" s="90"/>
      <c r="M173" s="125"/>
      <c r="N173" s="125"/>
      <c r="O173" s="355">
        <f t="shared" si="9"/>
        <v>0</v>
      </c>
      <c r="P173" s="126"/>
      <c r="Q173" s="124"/>
    </row>
    <row r="174" spans="1:17">
      <c r="A174" s="216"/>
      <c r="B174" s="90"/>
      <c r="C174" s="125"/>
      <c r="D174" s="125"/>
      <c r="E174" s="357">
        <f t="shared" si="7"/>
        <v>0</v>
      </c>
      <c r="F174" s="125"/>
      <c r="G174" s="355">
        <f t="shared" si="8"/>
        <v>0</v>
      </c>
      <c r="H174" s="126"/>
      <c r="I174" s="124"/>
      <c r="K174" s="216"/>
      <c r="L174" s="90"/>
      <c r="M174" s="125"/>
      <c r="N174" s="125"/>
      <c r="O174" s="355">
        <f t="shared" si="9"/>
        <v>0</v>
      </c>
      <c r="P174" s="126"/>
      <c r="Q174" s="124"/>
    </row>
    <row r="175" spans="1:17">
      <c r="A175" s="216"/>
      <c r="B175" s="90"/>
      <c r="C175" s="125"/>
      <c r="D175" s="125"/>
      <c r="E175" s="357">
        <f t="shared" si="7"/>
        <v>0</v>
      </c>
      <c r="F175" s="125"/>
      <c r="G175" s="355">
        <f t="shared" si="8"/>
        <v>0</v>
      </c>
      <c r="H175" s="126"/>
      <c r="I175" s="124"/>
      <c r="K175" s="216"/>
      <c r="L175" s="90"/>
      <c r="M175" s="125"/>
      <c r="N175" s="125"/>
      <c r="O175" s="355">
        <f t="shared" si="9"/>
        <v>0</v>
      </c>
      <c r="P175" s="126"/>
      <c r="Q175" s="124"/>
    </row>
    <row r="176" spans="1:17">
      <c r="A176" s="216"/>
      <c r="B176" s="90"/>
      <c r="C176" s="125"/>
      <c r="D176" s="125"/>
      <c r="E176" s="357">
        <f t="shared" si="7"/>
        <v>0</v>
      </c>
      <c r="F176" s="125"/>
      <c r="G176" s="355">
        <f t="shared" si="8"/>
        <v>0</v>
      </c>
      <c r="H176" s="126"/>
      <c r="I176" s="124"/>
      <c r="K176" s="216"/>
      <c r="L176" s="90"/>
      <c r="M176" s="125"/>
      <c r="N176" s="125"/>
      <c r="O176" s="355">
        <f t="shared" si="9"/>
        <v>0</v>
      </c>
      <c r="P176" s="126"/>
      <c r="Q176" s="124"/>
    </row>
    <row r="177" spans="1:17">
      <c r="A177" s="216"/>
      <c r="B177" s="90"/>
      <c r="C177" s="125"/>
      <c r="D177" s="125"/>
      <c r="E177" s="357">
        <f t="shared" si="7"/>
        <v>0</v>
      </c>
      <c r="F177" s="125"/>
      <c r="G177" s="355">
        <f t="shared" si="8"/>
        <v>0</v>
      </c>
      <c r="H177" s="126"/>
      <c r="I177" s="124"/>
      <c r="K177" s="216"/>
      <c r="L177" s="90"/>
      <c r="M177" s="125"/>
      <c r="N177" s="125"/>
      <c r="O177" s="355">
        <f t="shared" si="9"/>
        <v>0</v>
      </c>
      <c r="P177" s="126"/>
      <c r="Q177" s="124"/>
    </row>
    <row r="178" spans="1:17">
      <c r="A178" s="216"/>
      <c r="B178" s="90"/>
      <c r="C178" s="125"/>
      <c r="D178" s="125"/>
      <c r="E178" s="357">
        <f t="shared" si="7"/>
        <v>0</v>
      </c>
      <c r="F178" s="125"/>
      <c r="G178" s="355">
        <f t="shared" si="8"/>
        <v>0</v>
      </c>
      <c r="H178" s="126"/>
      <c r="I178" s="124"/>
      <c r="K178" s="216"/>
      <c r="L178" s="90"/>
      <c r="M178" s="125"/>
      <c r="N178" s="125"/>
      <c r="O178" s="355">
        <f t="shared" si="9"/>
        <v>0</v>
      </c>
      <c r="P178" s="126"/>
      <c r="Q178" s="124"/>
    </row>
    <row r="179" spans="1:17">
      <c r="A179" s="216"/>
      <c r="B179" s="90"/>
      <c r="C179" s="125"/>
      <c r="D179" s="125"/>
      <c r="E179" s="357">
        <f t="shared" si="7"/>
        <v>0</v>
      </c>
      <c r="F179" s="125"/>
      <c r="G179" s="355">
        <f t="shared" si="8"/>
        <v>0</v>
      </c>
      <c r="H179" s="126"/>
      <c r="I179" s="124"/>
      <c r="K179" s="216"/>
      <c r="L179" s="90"/>
      <c r="M179" s="125"/>
      <c r="N179" s="125"/>
      <c r="O179" s="355">
        <f t="shared" si="9"/>
        <v>0</v>
      </c>
      <c r="P179" s="126"/>
      <c r="Q179" s="124"/>
    </row>
    <row r="180" spans="1:17">
      <c r="A180" s="216"/>
      <c r="B180" s="90"/>
      <c r="C180" s="125"/>
      <c r="D180" s="125"/>
      <c r="E180" s="357">
        <f t="shared" si="7"/>
        <v>0</v>
      </c>
      <c r="F180" s="125"/>
      <c r="G180" s="355">
        <f t="shared" si="8"/>
        <v>0</v>
      </c>
      <c r="H180" s="126"/>
      <c r="I180" s="124"/>
      <c r="K180" s="216"/>
      <c r="L180" s="90"/>
      <c r="M180" s="125"/>
      <c r="N180" s="125"/>
      <c r="O180" s="355">
        <f t="shared" si="9"/>
        <v>0</v>
      </c>
      <c r="P180" s="126"/>
      <c r="Q180" s="124"/>
    </row>
    <row r="181" spans="1:17">
      <c r="A181" s="216"/>
      <c r="B181" s="90"/>
      <c r="C181" s="125"/>
      <c r="D181" s="125"/>
      <c r="E181" s="357">
        <f t="shared" si="7"/>
        <v>0</v>
      </c>
      <c r="F181" s="125"/>
      <c r="G181" s="355">
        <f t="shared" si="8"/>
        <v>0</v>
      </c>
      <c r="H181" s="126"/>
      <c r="I181" s="124"/>
      <c r="K181" s="216"/>
      <c r="L181" s="90"/>
      <c r="M181" s="125"/>
      <c r="N181" s="125"/>
      <c r="O181" s="355">
        <f t="shared" si="9"/>
        <v>0</v>
      </c>
      <c r="P181" s="126"/>
      <c r="Q181" s="124"/>
    </row>
    <row r="182" spans="1:17">
      <c r="A182" s="216"/>
      <c r="B182" s="90"/>
      <c r="C182" s="125"/>
      <c r="D182" s="125"/>
      <c r="E182" s="357">
        <f t="shared" si="7"/>
        <v>0</v>
      </c>
      <c r="F182" s="125"/>
      <c r="G182" s="355">
        <f t="shared" si="8"/>
        <v>0</v>
      </c>
      <c r="H182" s="126"/>
      <c r="I182" s="124"/>
      <c r="K182" s="216"/>
      <c r="L182" s="90"/>
      <c r="M182" s="125"/>
      <c r="N182" s="125"/>
      <c r="O182" s="355">
        <f t="shared" si="9"/>
        <v>0</v>
      </c>
      <c r="P182" s="126"/>
      <c r="Q182" s="124"/>
    </row>
    <row r="183" spans="1:17">
      <c r="A183" s="216"/>
      <c r="B183" s="90"/>
      <c r="C183" s="125"/>
      <c r="D183" s="125"/>
      <c r="E183" s="357">
        <f t="shared" si="7"/>
        <v>0</v>
      </c>
      <c r="F183" s="125"/>
      <c r="G183" s="355">
        <f t="shared" si="8"/>
        <v>0</v>
      </c>
      <c r="H183" s="126"/>
      <c r="I183" s="124"/>
      <c r="K183" s="216"/>
      <c r="L183" s="90"/>
      <c r="M183" s="125"/>
      <c r="N183" s="125"/>
      <c r="O183" s="355">
        <f t="shared" si="9"/>
        <v>0</v>
      </c>
      <c r="P183" s="126"/>
      <c r="Q183" s="124"/>
    </row>
    <row r="184" spans="1:17">
      <c r="A184" s="216"/>
      <c r="B184" s="90"/>
      <c r="C184" s="125"/>
      <c r="D184" s="125"/>
      <c r="E184" s="357">
        <f t="shared" si="7"/>
        <v>0</v>
      </c>
      <c r="F184" s="125"/>
      <c r="G184" s="355">
        <f t="shared" si="8"/>
        <v>0</v>
      </c>
      <c r="H184" s="126"/>
      <c r="I184" s="124"/>
      <c r="K184" s="216"/>
      <c r="L184" s="90"/>
      <c r="M184" s="125"/>
      <c r="N184" s="125"/>
      <c r="O184" s="355">
        <f t="shared" si="9"/>
        <v>0</v>
      </c>
      <c r="P184" s="126"/>
      <c r="Q184" s="124"/>
    </row>
    <row r="185" spans="1:17">
      <c r="A185" s="216"/>
      <c r="B185" s="90"/>
      <c r="C185" s="125"/>
      <c r="D185" s="125"/>
      <c r="E185" s="357">
        <f t="shared" si="7"/>
        <v>0</v>
      </c>
      <c r="F185" s="125"/>
      <c r="G185" s="355">
        <f t="shared" si="8"/>
        <v>0</v>
      </c>
      <c r="H185" s="126"/>
      <c r="I185" s="124"/>
      <c r="K185" s="216"/>
      <c r="L185" s="90"/>
      <c r="M185" s="125"/>
      <c r="N185" s="125"/>
      <c r="O185" s="355">
        <f t="shared" si="9"/>
        <v>0</v>
      </c>
      <c r="P185" s="126"/>
      <c r="Q185" s="124"/>
    </row>
    <row r="186" spans="1:17">
      <c r="A186" s="216"/>
      <c r="B186" s="90"/>
      <c r="C186" s="125"/>
      <c r="D186" s="125"/>
      <c r="E186" s="357">
        <f t="shared" si="7"/>
        <v>0</v>
      </c>
      <c r="F186" s="125"/>
      <c r="G186" s="355">
        <f t="shared" si="8"/>
        <v>0</v>
      </c>
      <c r="H186" s="126"/>
      <c r="I186" s="124"/>
      <c r="K186" s="216"/>
      <c r="L186" s="90"/>
      <c r="M186" s="125"/>
      <c r="N186" s="125"/>
      <c r="O186" s="355">
        <f t="shared" si="9"/>
        <v>0</v>
      </c>
      <c r="P186" s="126"/>
      <c r="Q186" s="124"/>
    </row>
    <row r="187" spans="1:17">
      <c r="A187" s="216"/>
      <c r="B187" s="90"/>
      <c r="C187" s="125"/>
      <c r="D187" s="125"/>
      <c r="E187" s="357">
        <f t="shared" si="7"/>
        <v>0</v>
      </c>
      <c r="F187" s="125"/>
      <c r="G187" s="355">
        <f t="shared" si="8"/>
        <v>0</v>
      </c>
      <c r="H187" s="126"/>
      <c r="I187" s="124"/>
      <c r="K187" s="216"/>
      <c r="L187" s="90"/>
      <c r="M187" s="125"/>
      <c r="N187" s="125"/>
      <c r="O187" s="355">
        <f t="shared" si="9"/>
        <v>0</v>
      </c>
      <c r="P187" s="126"/>
      <c r="Q187" s="124"/>
    </row>
    <row r="188" spans="1:17">
      <c r="A188" s="216"/>
      <c r="B188" s="90"/>
      <c r="C188" s="125"/>
      <c r="D188" s="125"/>
      <c r="E188" s="357">
        <f t="shared" si="7"/>
        <v>0</v>
      </c>
      <c r="F188" s="125"/>
      <c r="G188" s="355">
        <f t="shared" si="8"/>
        <v>0</v>
      </c>
      <c r="H188" s="126"/>
      <c r="I188" s="124"/>
      <c r="K188" s="216"/>
      <c r="L188" s="90"/>
      <c r="M188" s="125"/>
      <c r="N188" s="125"/>
      <c r="O188" s="355">
        <f t="shared" si="9"/>
        <v>0</v>
      </c>
      <c r="P188" s="126"/>
      <c r="Q188" s="124"/>
    </row>
    <row r="189" spans="1:17">
      <c r="A189" s="216"/>
      <c r="B189" s="90"/>
      <c r="C189" s="125"/>
      <c r="D189" s="125"/>
      <c r="E189" s="357">
        <f t="shared" si="7"/>
        <v>0</v>
      </c>
      <c r="F189" s="125"/>
      <c r="G189" s="355">
        <f t="shared" si="8"/>
        <v>0</v>
      </c>
      <c r="H189" s="126"/>
      <c r="I189" s="124"/>
      <c r="K189" s="216"/>
      <c r="L189" s="90"/>
      <c r="M189" s="125"/>
      <c r="N189" s="125"/>
      <c r="O189" s="355">
        <f t="shared" si="9"/>
        <v>0</v>
      </c>
      <c r="P189" s="126"/>
      <c r="Q189" s="124"/>
    </row>
    <row r="190" spans="1:17">
      <c r="A190" s="216"/>
      <c r="B190" s="90"/>
      <c r="C190" s="125"/>
      <c r="D190" s="125"/>
      <c r="E190" s="357">
        <f t="shared" si="7"/>
        <v>0</v>
      </c>
      <c r="F190" s="125"/>
      <c r="G190" s="355">
        <f t="shared" si="8"/>
        <v>0</v>
      </c>
      <c r="H190" s="126"/>
      <c r="I190" s="124"/>
      <c r="K190" s="216"/>
      <c r="L190" s="90"/>
      <c r="M190" s="125"/>
      <c r="N190" s="125"/>
      <c r="O190" s="355">
        <f t="shared" si="9"/>
        <v>0</v>
      </c>
      <c r="P190" s="126"/>
      <c r="Q190" s="124"/>
    </row>
    <row r="191" spans="1:17">
      <c r="A191" s="216"/>
      <c r="B191" s="90"/>
      <c r="C191" s="125"/>
      <c r="D191" s="125"/>
      <c r="E191" s="357">
        <f t="shared" si="7"/>
        <v>0</v>
      </c>
      <c r="F191" s="125"/>
      <c r="G191" s="355">
        <f t="shared" si="8"/>
        <v>0</v>
      </c>
      <c r="H191" s="126"/>
      <c r="I191" s="124"/>
      <c r="K191" s="216"/>
      <c r="L191" s="90"/>
      <c r="M191" s="125"/>
      <c r="N191" s="125"/>
      <c r="O191" s="355">
        <f t="shared" si="9"/>
        <v>0</v>
      </c>
      <c r="P191" s="126"/>
      <c r="Q191" s="124"/>
    </row>
    <row r="192" spans="1:17">
      <c r="A192" s="216"/>
      <c r="B192" s="90"/>
      <c r="C192" s="125"/>
      <c r="D192" s="125"/>
      <c r="E192" s="357">
        <f t="shared" si="7"/>
        <v>0</v>
      </c>
      <c r="F192" s="125"/>
      <c r="G192" s="355">
        <f t="shared" si="8"/>
        <v>0</v>
      </c>
      <c r="H192" s="126"/>
      <c r="I192" s="124"/>
      <c r="K192" s="216"/>
      <c r="L192" s="90"/>
      <c r="M192" s="125"/>
      <c r="N192" s="125"/>
      <c r="O192" s="355">
        <f t="shared" si="9"/>
        <v>0</v>
      </c>
      <c r="P192" s="126"/>
      <c r="Q192" s="124"/>
    </row>
    <row r="193" spans="1:17">
      <c r="A193" s="216"/>
      <c r="B193" s="90"/>
      <c r="C193" s="125"/>
      <c r="D193" s="125"/>
      <c r="E193" s="357">
        <f t="shared" si="7"/>
        <v>0</v>
      </c>
      <c r="F193" s="125"/>
      <c r="G193" s="355">
        <f t="shared" si="8"/>
        <v>0</v>
      </c>
      <c r="H193" s="126"/>
      <c r="I193" s="124"/>
      <c r="K193" s="216"/>
      <c r="L193" s="90"/>
      <c r="M193" s="125"/>
      <c r="N193" s="125"/>
      <c r="O193" s="355">
        <f t="shared" si="9"/>
        <v>0</v>
      </c>
      <c r="P193" s="126"/>
      <c r="Q193" s="124"/>
    </row>
    <row r="194" spans="1:17">
      <c r="A194" s="216"/>
      <c r="B194" s="90"/>
      <c r="C194" s="125"/>
      <c r="D194" s="125"/>
      <c r="E194" s="357">
        <f t="shared" si="7"/>
        <v>0</v>
      </c>
      <c r="F194" s="125"/>
      <c r="G194" s="355">
        <f t="shared" si="8"/>
        <v>0</v>
      </c>
      <c r="H194" s="126"/>
      <c r="I194" s="124"/>
      <c r="K194" s="216"/>
      <c r="L194" s="90"/>
      <c r="M194" s="125"/>
      <c r="N194" s="125"/>
      <c r="O194" s="355">
        <f t="shared" si="9"/>
        <v>0</v>
      </c>
      <c r="P194" s="126"/>
      <c r="Q194" s="124"/>
    </row>
    <row r="195" spans="1:17">
      <c r="A195" s="215"/>
      <c r="B195" s="90"/>
      <c r="C195" s="122"/>
      <c r="D195" s="122"/>
      <c r="E195" s="357">
        <f t="shared" ref="E195:E258" si="10">IF(D195="",0,SUM(C195:D195))</f>
        <v>0</v>
      </c>
      <c r="F195" s="122"/>
      <c r="G195" s="355">
        <f t="shared" si="8"/>
        <v>0</v>
      </c>
      <c r="H195" s="123"/>
      <c r="I195" s="124"/>
      <c r="K195" s="215"/>
      <c r="L195" s="90"/>
      <c r="M195" s="122"/>
      <c r="N195" s="122"/>
      <c r="O195" s="355">
        <f t="shared" si="9"/>
        <v>0</v>
      </c>
      <c r="P195" s="123"/>
      <c r="Q195" s="124"/>
    </row>
    <row r="196" spans="1:17">
      <c r="A196" s="216"/>
      <c r="B196" s="90"/>
      <c r="C196" s="125"/>
      <c r="D196" s="125"/>
      <c r="E196" s="357">
        <f t="shared" si="10"/>
        <v>0</v>
      </c>
      <c r="F196" s="125"/>
      <c r="G196" s="355">
        <f t="shared" si="8"/>
        <v>0</v>
      </c>
      <c r="H196" s="126"/>
      <c r="I196" s="124"/>
      <c r="K196" s="216"/>
      <c r="L196" s="90"/>
      <c r="M196" s="125"/>
      <c r="N196" s="125"/>
      <c r="O196" s="355">
        <f t="shared" si="9"/>
        <v>0</v>
      </c>
      <c r="P196" s="126"/>
      <c r="Q196" s="124"/>
    </row>
    <row r="197" spans="1:17">
      <c r="A197" s="216"/>
      <c r="B197" s="90"/>
      <c r="C197" s="125"/>
      <c r="D197" s="125"/>
      <c r="E197" s="357">
        <f t="shared" si="10"/>
        <v>0</v>
      </c>
      <c r="F197" s="125"/>
      <c r="G197" s="355">
        <f t="shared" si="8"/>
        <v>0</v>
      </c>
      <c r="H197" s="126"/>
      <c r="I197" s="124"/>
      <c r="K197" s="216"/>
      <c r="L197" s="90"/>
      <c r="M197" s="125"/>
      <c r="N197" s="125"/>
      <c r="O197" s="355">
        <f t="shared" si="9"/>
        <v>0</v>
      </c>
      <c r="P197" s="126"/>
      <c r="Q197" s="124"/>
    </row>
    <row r="198" spans="1:17">
      <c r="A198" s="216"/>
      <c r="B198" s="90"/>
      <c r="C198" s="125"/>
      <c r="D198" s="125"/>
      <c r="E198" s="357">
        <f t="shared" si="10"/>
        <v>0</v>
      </c>
      <c r="F198" s="125"/>
      <c r="G198" s="355">
        <f t="shared" si="8"/>
        <v>0</v>
      </c>
      <c r="H198" s="126"/>
      <c r="I198" s="124"/>
      <c r="K198" s="216"/>
      <c r="L198" s="90"/>
      <c r="M198" s="125"/>
      <c r="N198" s="125"/>
      <c r="O198" s="355">
        <f t="shared" si="9"/>
        <v>0</v>
      </c>
      <c r="P198" s="126"/>
      <c r="Q198" s="124"/>
    </row>
    <row r="199" spans="1:17">
      <c r="A199" s="216"/>
      <c r="B199" s="90"/>
      <c r="C199" s="125"/>
      <c r="D199" s="125"/>
      <c r="E199" s="357">
        <f t="shared" si="10"/>
        <v>0</v>
      </c>
      <c r="F199" s="125"/>
      <c r="G199" s="355">
        <f t="shared" ref="G199:G262" si="11">ROUND(IF(F199="",0,C199/(E199-F199)),2)</f>
        <v>0</v>
      </c>
      <c r="H199" s="126"/>
      <c r="I199" s="124"/>
      <c r="K199" s="216"/>
      <c r="L199" s="90"/>
      <c r="M199" s="125"/>
      <c r="N199" s="125"/>
      <c r="O199" s="355">
        <f t="shared" si="9"/>
        <v>0</v>
      </c>
      <c r="P199" s="126"/>
      <c r="Q199" s="124"/>
    </row>
    <row r="200" spans="1:17">
      <c r="A200" s="216"/>
      <c r="B200" s="90"/>
      <c r="C200" s="125"/>
      <c r="D200" s="125"/>
      <c r="E200" s="357">
        <f t="shared" si="10"/>
        <v>0</v>
      </c>
      <c r="F200" s="125"/>
      <c r="G200" s="355">
        <f t="shared" si="11"/>
        <v>0</v>
      </c>
      <c r="H200" s="126"/>
      <c r="I200" s="124"/>
      <c r="K200" s="216"/>
      <c r="L200" s="90"/>
      <c r="M200" s="125"/>
      <c r="N200" s="125"/>
      <c r="O200" s="355">
        <f t="shared" ref="O200:O263" si="12">ROUND(IF(N200="",0,M200/(M200-N200)),2)</f>
        <v>0</v>
      </c>
      <c r="P200" s="126"/>
      <c r="Q200" s="124"/>
    </row>
    <row r="201" spans="1:17">
      <c r="A201" s="216"/>
      <c r="B201" s="90"/>
      <c r="C201" s="125"/>
      <c r="D201" s="125"/>
      <c r="E201" s="357">
        <f t="shared" si="10"/>
        <v>0</v>
      </c>
      <c r="F201" s="125"/>
      <c r="G201" s="355">
        <f t="shared" si="11"/>
        <v>0</v>
      </c>
      <c r="H201" s="126"/>
      <c r="I201" s="124"/>
      <c r="K201" s="216"/>
      <c r="L201" s="90"/>
      <c r="M201" s="125"/>
      <c r="N201" s="125"/>
      <c r="O201" s="355">
        <f t="shared" si="12"/>
        <v>0</v>
      </c>
      <c r="P201" s="126"/>
      <c r="Q201" s="124"/>
    </row>
    <row r="202" spans="1:17">
      <c r="A202" s="216"/>
      <c r="B202" s="90"/>
      <c r="C202" s="125"/>
      <c r="D202" s="125"/>
      <c r="E202" s="357">
        <f t="shared" si="10"/>
        <v>0</v>
      </c>
      <c r="F202" s="125"/>
      <c r="G202" s="355">
        <f t="shared" si="11"/>
        <v>0</v>
      </c>
      <c r="H202" s="126"/>
      <c r="I202" s="124"/>
      <c r="K202" s="216"/>
      <c r="L202" s="90"/>
      <c r="M202" s="125"/>
      <c r="N202" s="125"/>
      <c r="O202" s="355">
        <f t="shared" si="12"/>
        <v>0</v>
      </c>
      <c r="P202" s="126"/>
      <c r="Q202" s="124"/>
    </row>
    <row r="203" spans="1:17">
      <c r="A203" s="216"/>
      <c r="B203" s="90"/>
      <c r="C203" s="125"/>
      <c r="D203" s="125"/>
      <c r="E203" s="357">
        <f t="shared" si="10"/>
        <v>0</v>
      </c>
      <c r="F203" s="125"/>
      <c r="G203" s="355">
        <f t="shared" si="11"/>
        <v>0</v>
      </c>
      <c r="H203" s="126"/>
      <c r="I203" s="124"/>
      <c r="K203" s="216"/>
      <c r="L203" s="90"/>
      <c r="M203" s="125"/>
      <c r="N203" s="125"/>
      <c r="O203" s="355">
        <f t="shared" si="12"/>
        <v>0</v>
      </c>
      <c r="P203" s="126"/>
      <c r="Q203" s="124"/>
    </row>
    <row r="204" spans="1:17">
      <c r="A204" s="216"/>
      <c r="B204" s="90"/>
      <c r="C204" s="125"/>
      <c r="D204" s="125"/>
      <c r="E204" s="357">
        <f t="shared" si="10"/>
        <v>0</v>
      </c>
      <c r="F204" s="125"/>
      <c r="G204" s="355">
        <f t="shared" si="11"/>
        <v>0</v>
      </c>
      <c r="H204" s="126"/>
      <c r="I204" s="124"/>
      <c r="K204" s="216"/>
      <c r="L204" s="90"/>
      <c r="M204" s="125"/>
      <c r="N204" s="125"/>
      <c r="O204" s="355">
        <f t="shared" si="12"/>
        <v>0</v>
      </c>
      <c r="P204" s="126"/>
      <c r="Q204" s="124"/>
    </row>
    <row r="205" spans="1:17">
      <c r="A205" s="216"/>
      <c r="B205" s="90"/>
      <c r="C205" s="125"/>
      <c r="D205" s="125"/>
      <c r="E205" s="357">
        <f t="shared" si="10"/>
        <v>0</v>
      </c>
      <c r="F205" s="125"/>
      <c r="G205" s="355">
        <f t="shared" si="11"/>
        <v>0</v>
      </c>
      <c r="H205" s="126"/>
      <c r="I205" s="124"/>
      <c r="K205" s="216"/>
      <c r="L205" s="90"/>
      <c r="M205" s="125"/>
      <c r="N205" s="125"/>
      <c r="O205" s="355">
        <f t="shared" si="12"/>
        <v>0</v>
      </c>
      <c r="P205" s="126"/>
      <c r="Q205" s="124"/>
    </row>
    <row r="206" spans="1:17">
      <c r="A206" s="216"/>
      <c r="B206" s="90"/>
      <c r="C206" s="125"/>
      <c r="D206" s="125"/>
      <c r="E206" s="357">
        <f t="shared" si="10"/>
        <v>0</v>
      </c>
      <c r="F206" s="125"/>
      <c r="G206" s="355">
        <f t="shared" si="11"/>
        <v>0</v>
      </c>
      <c r="H206" s="126"/>
      <c r="I206" s="124"/>
      <c r="K206" s="216"/>
      <c r="L206" s="90"/>
      <c r="M206" s="125"/>
      <c r="N206" s="125"/>
      <c r="O206" s="355">
        <f t="shared" si="12"/>
        <v>0</v>
      </c>
      <c r="P206" s="126"/>
      <c r="Q206" s="124"/>
    </row>
    <row r="207" spans="1:17">
      <c r="A207" s="216"/>
      <c r="B207" s="90"/>
      <c r="C207" s="125"/>
      <c r="D207" s="125"/>
      <c r="E207" s="357">
        <f t="shared" si="10"/>
        <v>0</v>
      </c>
      <c r="F207" s="125"/>
      <c r="G207" s="355">
        <f t="shared" si="11"/>
        <v>0</v>
      </c>
      <c r="H207" s="126"/>
      <c r="I207" s="124"/>
      <c r="K207" s="216"/>
      <c r="L207" s="90"/>
      <c r="M207" s="125"/>
      <c r="N207" s="125"/>
      <c r="O207" s="355">
        <f t="shared" si="12"/>
        <v>0</v>
      </c>
      <c r="P207" s="126"/>
      <c r="Q207" s="124"/>
    </row>
    <row r="208" spans="1:17">
      <c r="A208" s="216"/>
      <c r="B208" s="90"/>
      <c r="C208" s="125"/>
      <c r="D208" s="125"/>
      <c r="E208" s="357">
        <f t="shared" si="10"/>
        <v>0</v>
      </c>
      <c r="F208" s="125"/>
      <c r="G208" s="355">
        <f t="shared" si="11"/>
        <v>0</v>
      </c>
      <c r="H208" s="126"/>
      <c r="I208" s="124"/>
      <c r="K208" s="216"/>
      <c r="L208" s="90"/>
      <c r="M208" s="125"/>
      <c r="N208" s="125"/>
      <c r="O208" s="355">
        <f t="shared" si="12"/>
        <v>0</v>
      </c>
      <c r="P208" s="126"/>
      <c r="Q208" s="124"/>
    </row>
    <row r="209" spans="1:17">
      <c r="A209" s="216"/>
      <c r="B209" s="90"/>
      <c r="C209" s="125"/>
      <c r="D209" s="125"/>
      <c r="E209" s="357">
        <f t="shared" si="10"/>
        <v>0</v>
      </c>
      <c r="F209" s="125"/>
      <c r="G209" s="355">
        <f t="shared" si="11"/>
        <v>0</v>
      </c>
      <c r="H209" s="126"/>
      <c r="I209" s="124"/>
      <c r="K209" s="216"/>
      <c r="L209" s="90"/>
      <c r="M209" s="125"/>
      <c r="N209" s="125"/>
      <c r="O209" s="355">
        <f t="shared" si="12"/>
        <v>0</v>
      </c>
      <c r="P209" s="126"/>
      <c r="Q209" s="124"/>
    </row>
    <row r="210" spans="1:17">
      <c r="A210" s="216"/>
      <c r="B210" s="90"/>
      <c r="C210" s="125"/>
      <c r="D210" s="125"/>
      <c r="E210" s="357">
        <f t="shared" si="10"/>
        <v>0</v>
      </c>
      <c r="F210" s="125"/>
      <c r="G210" s="355">
        <f t="shared" si="11"/>
        <v>0</v>
      </c>
      <c r="H210" s="126"/>
      <c r="I210" s="124"/>
      <c r="K210" s="216"/>
      <c r="L210" s="90"/>
      <c r="M210" s="125"/>
      <c r="N210" s="125"/>
      <c r="O210" s="355">
        <f t="shared" si="12"/>
        <v>0</v>
      </c>
      <c r="P210" s="126"/>
      <c r="Q210" s="124"/>
    </row>
    <row r="211" spans="1:17">
      <c r="A211" s="216"/>
      <c r="B211" s="90"/>
      <c r="C211" s="125"/>
      <c r="D211" s="125"/>
      <c r="E211" s="357">
        <f t="shared" si="10"/>
        <v>0</v>
      </c>
      <c r="F211" s="125"/>
      <c r="G211" s="355">
        <f t="shared" si="11"/>
        <v>0</v>
      </c>
      <c r="H211" s="126"/>
      <c r="I211" s="124"/>
      <c r="K211" s="216"/>
      <c r="L211" s="90"/>
      <c r="M211" s="125"/>
      <c r="N211" s="125"/>
      <c r="O211" s="355">
        <f t="shared" si="12"/>
        <v>0</v>
      </c>
      <c r="P211" s="126"/>
      <c r="Q211" s="124"/>
    </row>
    <row r="212" spans="1:17">
      <c r="A212" s="216"/>
      <c r="B212" s="90"/>
      <c r="C212" s="125"/>
      <c r="D212" s="125"/>
      <c r="E212" s="357">
        <f t="shared" si="10"/>
        <v>0</v>
      </c>
      <c r="F212" s="125"/>
      <c r="G212" s="355">
        <f t="shared" si="11"/>
        <v>0</v>
      </c>
      <c r="H212" s="126"/>
      <c r="I212" s="124"/>
      <c r="K212" s="216"/>
      <c r="L212" s="90"/>
      <c r="M212" s="125"/>
      <c r="N212" s="125"/>
      <c r="O212" s="355">
        <f t="shared" si="12"/>
        <v>0</v>
      </c>
      <c r="P212" s="126"/>
      <c r="Q212" s="124"/>
    </row>
    <row r="213" spans="1:17">
      <c r="A213" s="216"/>
      <c r="B213" s="90"/>
      <c r="C213" s="125"/>
      <c r="D213" s="125"/>
      <c r="E213" s="357">
        <f t="shared" si="10"/>
        <v>0</v>
      </c>
      <c r="F213" s="125"/>
      <c r="G213" s="355">
        <f t="shared" si="11"/>
        <v>0</v>
      </c>
      <c r="H213" s="126"/>
      <c r="I213" s="124"/>
      <c r="K213" s="216"/>
      <c r="L213" s="90"/>
      <c r="M213" s="125"/>
      <c r="N213" s="125"/>
      <c r="O213" s="355">
        <f t="shared" si="12"/>
        <v>0</v>
      </c>
      <c r="P213" s="126"/>
      <c r="Q213" s="124"/>
    </row>
    <row r="214" spans="1:17">
      <c r="A214" s="216"/>
      <c r="B214" s="90"/>
      <c r="C214" s="125"/>
      <c r="D214" s="125"/>
      <c r="E214" s="357">
        <f t="shared" si="10"/>
        <v>0</v>
      </c>
      <c r="F214" s="125"/>
      <c r="G214" s="355">
        <f t="shared" si="11"/>
        <v>0</v>
      </c>
      <c r="H214" s="126"/>
      <c r="I214" s="124"/>
      <c r="K214" s="216"/>
      <c r="L214" s="90"/>
      <c r="M214" s="125"/>
      <c r="N214" s="125"/>
      <c r="O214" s="355">
        <f t="shared" si="12"/>
        <v>0</v>
      </c>
      <c r="P214" s="126"/>
      <c r="Q214" s="124"/>
    </row>
    <row r="215" spans="1:17">
      <c r="A215" s="216"/>
      <c r="B215" s="90"/>
      <c r="C215" s="125"/>
      <c r="D215" s="125"/>
      <c r="E215" s="357">
        <f t="shared" si="10"/>
        <v>0</v>
      </c>
      <c r="F215" s="125"/>
      <c r="G215" s="355">
        <f t="shared" si="11"/>
        <v>0</v>
      </c>
      <c r="H215" s="126"/>
      <c r="I215" s="124"/>
      <c r="K215" s="216"/>
      <c r="L215" s="90"/>
      <c r="M215" s="125"/>
      <c r="N215" s="125"/>
      <c r="O215" s="355">
        <f t="shared" si="12"/>
        <v>0</v>
      </c>
      <c r="P215" s="126"/>
      <c r="Q215" s="124"/>
    </row>
    <row r="216" spans="1:17">
      <c r="A216" s="216"/>
      <c r="B216" s="90"/>
      <c r="C216" s="125"/>
      <c r="D216" s="125"/>
      <c r="E216" s="357">
        <f t="shared" si="10"/>
        <v>0</v>
      </c>
      <c r="F216" s="125"/>
      <c r="G216" s="355">
        <f t="shared" si="11"/>
        <v>0</v>
      </c>
      <c r="H216" s="126"/>
      <c r="I216" s="124"/>
      <c r="K216" s="216"/>
      <c r="L216" s="90"/>
      <c r="M216" s="125"/>
      <c r="N216" s="125"/>
      <c r="O216" s="355">
        <f t="shared" si="12"/>
        <v>0</v>
      </c>
      <c r="P216" s="126"/>
      <c r="Q216" s="124"/>
    </row>
    <row r="217" spans="1:17">
      <c r="A217" s="216"/>
      <c r="B217" s="90"/>
      <c r="C217" s="125"/>
      <c r="D217" s="125"/>
      <c r="E217" s="357">
        <f t="shared" si="10"/>
        <v>0</v>
      </c>
      <c r="F217" s="125"/>
      <c r="G217" s="355">
        <f t="shared" si="11"/>
        <v>0</v>
      </c>
      <c r="H217" s="126"/>
      <c r="I217" s="124"/>
      <c r="K217" s="216"/>
      <c r="L217" s="90"/>
      <c r="M217" s="125"/>
      <c r="N217" s="125"/>
      <c r="O217" s="355">
        <f t="shared" si="12"/>
        <v>0</v>
      </c>
      <c r="P217" s="126"/>
      <c r="Q217" s="124"/>
    </row>
    <row r="218" spans="1:17">
      <c r="A218" s="216"/>
      <c r="B218" s="90"/>
      <c r="C218" s="125"/>
      <c r="D218" s="125"/>
      <c r="E218" s="357">
        <f t="shared" si="10"/>
        <v>0</v>
      </c>
      <c r="F218" s="125"/>
      <c r="G218" s="355">
        <f t="shared" si="11"/>
        <v>0</v>
      </c>
      <c r="H218" s="126"/>
      <c r="I218" s="124"/>
      <c r="K218" s="216"/>
      <c r="L218" s="90"/>
      <c r="M218" s="125"/>
      <c r="N218" s="125"/>
      <c r="O218" s="355">
        <f t="shared" si="12"/>
        <v>0</v>
      </c>
      <c r="P218" s="126"/>
      <c r="Q218" s="124"/>
    </row>
    <row r="219" spans="1:17">
      <c r="A219" s="216"/>
      <c r="B219" s="90"/>
      <c r="C219" s="125"/>
      <c r="D219" s="125"/>
      <c r="E219" s="357">
        <f t="shared" si="10"/>
        <v>0</v>
      </c>
      <c r="F219" s="125"/>
      <c r="G219" s="355">
        <f t="shared" si="11"/>
        <v>0</v>
      </c>
      <c r="H219" s="126"/>
      <c r="I219" s="124"/>
      <c r="K219" s="216"/>
      <c r="L219" s="90"/>
      <c r="M219" s="125"/>
      <c r="N219" s="125"/>
      <c r="O219" s="355">
        <f t="shared" si="12"/>
        <v>0</v>
      </c>
      <c r="P219" s="126"/>
      <c r="Q219" s="124"/>
    </row>
    <row r="220" spans="1:17">
      <c r="A220" s="216"/>
      <c r="B220" s="90"/>
      <c r="C220" s="125"/>
      <c r="D220" s="125"/>
      <c r="E220" s="357">
        <f t="shared" si="10"/>
        <v>0</v>
      </c>
      <c r="F220" s="125"/>
      <c r="G220" s="355">
        <f t="shared" si="11"/>
        <v>0</v>
      </c>
      <c r="H220" s="126"/>
      <c r="I220" s="124"/>
      <c r="K220" s="216"/>
      <c r="L220" s="90"/>
      <c r="M220" s="125"/>
      <c r="N220" s="125"/>
      <c r="O220" s="355">
        <f t="shared" si="12"/>
        <v>0</v>
      </c>
      <c r="P220" s="126"/>
      <c r="Q220" s="124"/>
    </row>
    <row r="221" spans="1:17">
      <c r="A221" s="216"/>
      <c r="B221" s="90"/>
      <c r="C221" s="125"/>
      <c r="D221" s="125"/>
      <c r="E221" s="357">
        <f t="shared" si="10"/>
        <v>0</v>
      </c>
      <c r="F221" s="125"/>
      <c r="G221" s="355">
        <f t="shared" si="11"/>
        <v>0</v>
      </c>
      <c r="H221" s="126"/>
      <c r="I221" s="124"/>
      <c r="K221" s="216"/>
      <c r="L221" s="90"/>
      <c r="M221" s="125"/>
      <c r="N221" s="125"/>
      <c r="O221" s="355">
        <f t="shared" si="12"/>
        <v>0</v>
      </c>
      <c r="P221" s="126"/>
      <c r="Q221" s="124"/>
    </row>
    <row r="222" spans="1:17">
      <c r="A222" s="216"/>
      <c r="B222" s="90"/>
      <c r="C222" s="125"/>
      <c r="D222" s="125"/>
      <c r="E222" s="357">
        <f t="shared" si="10"/>
        <v>0</v>
      </c>
      <c r="F222" s="125"/>
      <c r="G222" s="355">
        <f t="shared" si="11"/>
        <v>0</v>
      </c>
      <c r="H222" s="126"/>
      <c r="I222" s="124"/>
      <c r="K222" s="216"/>
      <c r="L222" s="90"/>
      <c r="M222" s="125"/>
      <c r="N222" s="125"/>
      <c r="O222" s="355">
        <f t="shared" si="12"/>
        <v>0</v>
      </c>
      <c r="P222" s="126"/>
      <c r="Q222" s="124"/>
    </row>
    <row r="223" spans="1:17">
      <c r="A223" s="216"/>
      <c r="B223" s="90"/>
      <c r="C223" s="125"/>
      <c r="D223" s="125"/>
      <c r="E223" s="357">
        <f t="shared" si="10"/>
        <v>0</v>
      </c>
      <c r="F223" s="125"/>
      <c r="G223" s="355">
        <f t="shared" si="11"/>
        <v>0</v>
      </c>
      <c r="H223" s="126"/>
      <c r="I223" s="124"/>
      <c r="K223" s="216"/>
      <c r="L223" s="90"/>
      <c r="M223" s="125"/>
      <c r="N223" s="125"/>
      <c r="O223" s="355">
        <f t="shared" si="12"/>
        <v>0</v>
      </c>
      <c r="P223" s="126"/>
      <c r="Q223" s="124"/>
    </row>
    <row r="224" spans="1:17">
      <c r="A224" s="216"/>
      <c r="B224" s="90"/>
      <c r="C224" s="125"/>
      <c r="D224" s="125"/>
      <c r="E224" s="357">
        <f t="shared" si="10"/>
        <v>0</v>
      </c>
      <c r="F224" s="125"/>
      <c r="G224" s="355">
        <f t="shared" si="11"/>
        <v>0</v>
      </c>
      <c r="H224" s="126"/>
      <c r="I224" s="124"/>
      <c r="K224" s="216"/>
      <c r="L224" s="90"/>
      <c r="M224" s="125"/>
      <c r="N224" s="125"/>
      <c r="O224" s="355">
        <f t="shared" si="12"/>
        <v>0</v>
      </c>
      <c r="P224" s="126"/>
      <c r="Q224" s="124"/>
    </row>
    <row r="225" spans="1:17">
      <c r="A225" s="216"/>
      <c r="B225" s="90"/>
      <c r="C225" s="125"/>
      <c r="D225" s="125"/>
      <c r="E225" s="357">
        <f t="shared" si="10"/>
        <v>0</v>
      </c>
      <c r="F225" s="125"/>
      <c r="G225" s="355">
        <f t="shared" si="11"/>
        <v>0</v>
      </c>
      <c r="H225" s="126"/>
      <c r="I225" s="124"/>
      <c r="K225" s="216"/>
      <c r="L225" s="90"/>
      <c r="M225" s="125"/>
      <c r="N225" s="125"/>
      <c r="O225" s="355">
        <f t="shared" si="12"/>
        <v>0</v>
      </c>
      <c r="P225" s="126"/>
      <c r="Q225" s="124"/>
    </row>
    <row r="226" spans="1:17">
      <c r="A226" s="216"/>
      <c r="B226" s="90"/>
      <c r="C226" s="125"/>
      <c r="D226" s="125"/>
      <c r="E226" s="357">
        <f t="shared" si="10"/>
        <v>0</v>
      </c>
      <c r="F226" s="125"/>
      <c r="G226" s="355">
        <f t="shared" si="11"/>
        <v>0</v>
      </c>
      <c r="H226" s="126"/>
      <c r="I226" s="124"/>
      <c r="K226" s="216"/>
      <c r="L226" s="90"/>
      <c r="M226" s="125"/>
      <c r="N226" s="125"/>
      <c r="O226" s="355">
        <f t="shared" si="12"/>
        <v>0</v>
      </c>
      <c r="P226" s="126"/>
      <c r="Q226" s="124"/>
    </row>
    <row r="227" spans="1:17">
      <c r="A227" s="216"/>
      <c r="B227" s="90"/>
      <c r="C227" s="125"/>
      <c r="D227" s="125"/>
      <c r="E227" s="357">
        <f t="shared" si="10"/>
        <v>0</v>
      </c>
      <c r="F227" s="125"/>
      <c r="G227" s="355">
        <f t="shared" si="11"/>
        <v>0</v>
      </c>
      <c r="H227" s="126"/>
      <c r="I227" s="124"/>
      <c r="K227" s="216"/>
      <c r="L227" s="90"/>
      <c r="M227" s="125"/>
      <c r="N227" s="125"/>
      <c r="O227" s="355">
        <f t="shared" si="12"/>
        <v>0</v>
      </c>
      <c r="P227" s="126"/>
      <c r="Q227" s="124"/>
    </row>
    <row r="228" spans="1:17">
      <c r="A228" s="216"/>
      <c r="B228" s="90"/>
      <c r="C228" s="125"/>
      <c r="D228" s="125"/>
      <c r="E228" s="357">
        <f t="shared" si="10"/>
        <v>0</v>
      </c>
      <c r="F228" s="125"/>
      <c r="G228" s="355">
        <f t="shared" si="11"/>
        <v>0</v>
      </c>
      <c r="H228" s="126"/>
      <c r="I228" s="124"/>
      <c r="K228" s="216"/>
      <c r="L228" s="90"/>
      <c r="M228" s="125"/>
      <c r="N228" s="125"/>
      <c r="O228" s="355">
        <f t="shared" si="12"/>
        <v>0</v>
      </c>
      <c r="P228" s="126"/>
      <c r="Q228" s="124"/>
    </row>
    <row r="229" spans="1:17">
      <c r="A229" s="216"/>
      <c r="B229" s="90"/>
      <c r="C229" s="125"/>
      <c r="D229" s="125"/>
      <c r="E229" s="357">
        <f t="shared" si="10"/>
        <v>0</v>
      </c>
      <c r="F229" s="125"/>
      <c r="G229" s="355">
        <f t="shared" si="11"/>
        <v>0</v>
      </c>
      <c r="H229" s="126"/>
      <c r="I229" s="124"/>
      <c r="K229" s="216"/>
      <c r="L229" s="90"/>
      <c r="M229" s="125"/>
      <c r="N229" s="125"/>
      <c r="O229" s="355">
        <f t="shared" si="12"/>
        <v>0</v>
      </c>
      <c r="P229" s="126"/>
      <c r="Q229" s="124"/>
    </row>
    <row r="230" spans="1:17">
      <c r="A230" s="216"/>
      <c r="B230" s="90"/>
      <c r="C230" s="125"/>
      <c r="D230" s="125"/>
      <c r="E230" s="357">
        <f t="shared" si="10"/>
        <v>0</v>
      </c>
      <c r="F230" s="125"/>
      <c r="G230" s="355">
        <f t="shared" si="11"/>
        <v>0</v>
      </c>
      <c r="H230" s="126"/>
      <c r="I230" s="124"/>
      <c r="K230" s="216"/>
      <c r="L230" s="90"/>
      <c r="M230" s="125"/>
      <c r="N230" s="125"/>
      <c r="O230" s="355">
        <f t="shared" si="12"/>
        <v>0</v>
      </c>
      <c r="P230" s="126"/>
      <c r="Q230" s="124"/>
    </row>
    <row r="231" spans="1:17">
      <c r="A231" s="216"/>
      <c r="B231" s="90"/>
      <c r="C231" s="125"/>
      <c r="D231" s="125"/>
      <c r="E231" s="357">
        <f t="shared" si="10"/>
        <v>0</v>
      </c>
      <c r="F231" s="125"/>
      <c r="G231" s="355">
        <f t="shared" si="11"/>
        <v>0</v>
      </c>
      <c r="H231" s="126"/>
      <c r="I231" s="124"/>
      <c r="K231" s="216"/>
      <c r="L231" s="90"/>
      <c r="M231" s="125"/>
      <c r="N231" s="125"/>
      <c r="O231" s="355">
        <f t="shared" si="12"/>
        <v>0</v>
      </c>
      <c r="P231" s="126"/>
      <c r="Q231" s="124"/>
    </row>
    <row r="232" spans="1:17">
      <c r="A232" s="216"/>
      <c r="B232" s="90"/>
      <c r="C232" s="125"/>
      <c r="D232" s="125"/>
      <c r="E232" s="357">
        <f t="shared" si="10"/>
        <v>0</v>
      </c>
      <c r="F232" s="125"/>
      <c r="G232" s="355">
        <f t="shared" si="11"/>
        <v>0</v>
      </c>
      <c r="H232" s="126"/>
      <c r="I232" s="124"/>
      <c r="K232" s="216"/>
      <c r="L232" s="90"/>
      <c r="M232" s="125"/>
      <c r="N232" s="125"/>
      <c r="O232" s="355">
        <f t="shared" si="12"/>
        <v>0</v>
      </c>
      <c r="P232" s="126"/>
      <c r="Q232" s="124"/>
    </row>
    <row r="233" spans="1:17">
      <c r="A233" s="216"/>
      <c r="B233" s="90"/>
      <c r="C233" s="125"/>
      <c r="D233" s="125"/>
      <c r="E233" s="357">
        <f t="shared" si="10"/>
        <v>0</v>
      </c>
      <c r="F233" s="125"/>
      <c r="G233" s="355">
        <f t="shared" si="11"/>
        <v>0</v>
      </c>
      <c r="H233" s="126"/>
      <c r="I233" s="124"/>
      <c r="K233" s="216"/>
      <c r="L233" s="90"/>
      <c r="M233" s="125"/>
      <c r="N233" s="125"/>
      <c r="O233" s="355">
        <f t="shared" si="12"/>
        <v>0</v>
      </c>
      <c r="P233" s="126"/>
      <c r="Q233" s="124"/>
    </row>
    <row r="234" spans="1:17">
      <c r="A234" s="216"/>
      <c r="B234" s="90"/>
      <c r="C234" s="125"/>
      <c r="D234" s="125"/>
      <c r="E234" s="357">
        <f t="shared" si="10"/>
        <v>0</v>
      </c>
      <c r="F234" s="125"/>
      <c r="G234" s="355">
        <f t="shared" si="11"/>
        <v>0</v>
      </c>
      <c r="H234" s="126"/>
      <c r="I234" s="124"/>
      <c r="K234" s="216"/>
      <c r="L234" s="90"/>
      <c r="M234" s="125"/>
      <c r="N234" s="125"/>
      <c r="O234" s="355">
        <f t="shared" si="12"/>
        <v>0</v>
      </c>
      <c r="P234" s="126"/>
      <c r="Q234" s="124"/>
    </row>
    <row r="235" spans="1:17">
      <c r="A235" s="216"/>
      <c r="B235" s="90"/>
      <c r="C235" s="125"/>
      <c r="D235" s="125"/>
      <c r="E235" s="357">
        <f t="shared" si="10"/>
        <v>0</v>
      </c>
      <c r="F235" s="125"/>
      <c r="G235" s="355">
        <f t="shared" si="11"/>
        <v>0</v>
      </c>
      <c r="H235" s="126"/>
      <c r="I235" s="124"/>
      <c r="K235" s="216"/>
      <c r="L235" s="90"/>
      <c r="M235" s="125"/>
      <c r="N235" s="125"/>
      <c r="O235" s="355">
        <f t="shared" si="12"/>
        <v>0</v>
      </c>
      <c r="P235" s="126"/>
      <c r="Q235" s="124"/>
    </row>
    <row r="236" spans="1:17">
      <c r="A236" s="216"/>
      <c r="B236" s="90"/>
      <c r="C236" s="125"/>
      <c r="D236" s="125"/>
      <c r="E236" s="357">
        <f t="shared" si="10"/>
        <v>0</v>
      </c>
      <c r="F236" s="125"/>
      <c r="G236" s="355">
        <f t="shared" si="11"/>
        <v>0</v>
      </c>
      <c r="H236" s="126"/>
      <c r="I236" s="124"/>
      <c r="K236" s="216"/>
      <c r="L236" s="90"/>
      <c r="M236" s="125"/>
      <c r="N236" s="125"/>
      <c r="O236" s="355">
        <f t="shared" si="12"/>
        <v>0</v>
      </c>
      <c r="P236" s="126"/>
      <c r="Q236" s="124"/>
    </row>
    <row r="237" spans="1:17">
      <c r="A237" s="216"/>
      <c r="B237" s="90"/>
      <c r="C237" s="125"/>
      <c r="D237" s="125"/>
      <c r="E237" s="357">
        <f t="shared" si="10"/>
        <v>0</v>
      </c>
      <c r="F237" s="125"/>
      <c r="G237" s="355">
        <f t="shared" si="11"/>
        <v>0</v>
      </c>
      <c r="H237" s="126"/>
      <c r="I237" s="124"/>
      <c r="K237" s="216"/>
      <c r="L237" s="90"/>
      <c r="M237" s="125"/>
      <c r="N237" s="125"/>
      <c r="O237" s="355">
        <f t="shared" si="12"/>
        <v>0</v>
      </c>
      <c r="P237" s="126"/>
      <c r="Q237" s="124"/>
    </row>
    <row r="238" spans="1:17">
      <c r="A238" s="216"/>
      <c r="B238" s="90"/>
      <c r="C238" s="125"/>
      <c r="D238" s="125"/>
      <c r="E238" s="357">
        <f t="shared" si="10"/>
        <v>0</v>
      </c>
      <c r="F238" s="125"/>
      <c r="G238" s="355">
        <f t="shared" si="11"/>
        <v>0</v>
      </c>
      <c r="H238" s="126"/>
      <c r="I238" s="124"/>
      <c r="K238" s="216"/>
      <c r="L238" s="90"/>
      <c r="M238" s="125"/>
      <c r="N238" s="125"/>
      <c r="O238" s="355">
        <f t="shared" si="12"/>
        <v>0</v>
      </c>
      <c r="P238" s="126"/>
      <c r="Q238" s="124"/>
    </row>
    <row r="239" spans="1:17">
      <c r="A239" s="216"/>
      <c r="B239" s="90"/>
      <c r="C239" s="125"/>
      <c r="D239" s="125"/>
      <c r="E239" s="357">
        <f t="shared" si="10"/>
        <v>0</v>
      </c>
      <c r="F239" s="125"/>
      <c r="G239" s="355">
        <f t="shared" si="11"/>
        <v>0</v>
      </c>
      <c r="H239" s="126"/>
      <c r="I239" s="124"/>
      <c r="K239" s="216"/>
      <c r="L239" s="90"/>
      <c r="M239" s="125"/>
      <c r="N239" s="125"/>
      <c r="O239" s="355">
        <f t="shared" si="12"/>
        <v>0</v>
      </c>
      <c r="P239" s="126"/>
      <c r="Q239" s="124"/>
    </row>
    <row r="240" spans="1:17">
      <c r="A240" s="216"/>
      <c r="B240" s="90"/>
      <c r="C240" s="125"/>
      <c r="D240" s="125"/>
      <c r="E240" s="357">
        <f t="shared" si="10"/>
        <v>0</v>
      </c>
      <c r="F240" s="125"/>
      <c r="G240" s="355">
        <f t="shared" si="11"/>
        <v>0</v>
      </c>
      <c r="H240" s="126"/>
      <c r="I240" s="124"/>
      <c r="K240" s="216"/>
      <c r="L240" s="90"/>
      <c r="M240" s="125"/>
      <c r="N240" s="125"/>
      <c r="O240" s="355">
        <f t="shared" si="12"/>
        <v>0</v>
      </c>
      <c r="P240" s="126"/>
      <c r="Q240" s="124"/>
    </row>
    <row r="241" spans="1:17">
      <c r="A241" s="216"/>
      <c r="B241" s="90"/>
      <c r="C241" s="125"/>
      <c r="D241" s="125"/>
      <c r="E241" s="357">
        <f t="shared" si="10"/>
        <v>0</v>
      </c>
      <c r="F241" s="125"/>
      <c r="G241" s="355">
        <f t="shared" si="11"/>
        <v>0</v>
      </c>
      <c r="H241" s="126"/>
      <c r="I241" s="124"/>
      <c r="K241" s="216"/>
      <c r="L241" s="90"/>
      <c r="M241" s="125"/>
      <c r="N241" s="125"/>
      <c r="O241" s="355">
        <f t="shared" si="12"/>
        <v>0</v>
      </c>
      <c r="P241" s="126"/>
      <c r="Q241" s="124"/>
    </row>
    <row r="242" spans="1:17">
      <c r="A242" s="216"/>
      <c r="B242" s="90"/>
      <c r="C242" s="125"/>
      <c r="D242" s="125"/>
      <c r="E242" s="357">
        <f t="shared" si="10"/>
        <v>0</v>
      </c>
      <c r="F242" s="125"/>
      <c r="G242" s="355">
        <f t="shared" si="11"/>
        <v>0</v>
      </c>
      <c r="H242" s="126"/>
      <c r="I242" s="124"/>
      <c r="K242" s="216"/>
      <c r="L242" s="90"/>
      <c r="M242" s="125"/>
      <c r="N242" s="125"/>
      <c r="O242" s="355">
        <f t="shared" si="12"/>
        <v>0</v>
      </c>
      <c r="P242" s="126"/>
      <c r="Q242" s="124"/>
    </row>
    <row r="243" spans="1:17">
      <c r="A243" s="216"/>
      <c r="B243" s="90"/>
      <c r="C243" s="125"/>
      <c r="D243" s="125"/>
      <c r="E243" s="357">
        <f t="shared" si="10"/>
        <v>0</v>
      </c>
      <c r="F243" s="125"/>
      <c r="G243" s="355">
        <f t="shared" si="11"/>
        <v>0</v>
      </c>
      <c r="H243" s="126"/>
      <c r="I243" s="124"/>
      <c r="K243" s="216"/>
      <c r="L243" s="90"/>
      <c r="M243" s="125"/>
      <c r="N243" s="125"/>
      <c r="O243" s="355">
        <f t="shared" si="12"/>
        <v>0</v>
      </c>
      <c r="P243" s="126"/>
      <c r="Q243" s="124"/>
    </row>
    <row r="244" spans="1:17">
      <c r="A244" s="216"/>
      <c r="B244" s="90"/>
      <c r="C244" s="125"/>
      <c r="D244" s="125"/>
      <c r="E244" s="357">
        <f t="shared" si="10"/>
        <v>0</v>
      </c>
      <c r="F244" s="125"/>
      <c r="G244" s="355">
        <f t="shared" si="11"/>
        <v>0</v>
      </c>
      <c r="H244" s="126"/>
      <c r="I244" s="124"/>
      <c r="K244" s="216"/>
      <c r="L244" s="90"/>
      <c r="M244" s="125"/>
      <c r="N244" s="125"/>
      <c r="O244" s="355">
        <f t="shared" si="12"/>
        <v>0</v>
      </c>
      <c r="P244" s="126"/>
      <c r="Q244" s="124"/>
    </row>
    <row r="245" spans="1:17">
      <c r="A245" s="216"/>
      <c r="B245" s="90"/>
      <c r="C245" s="125"/>
      <c r="D245" s="125"/>
      <c r="E245" s="357">
        <f t="shared" si="10"/>
        <v>0</v>
      </c>
      <c r="F245" s="125"/>
      <c r="G245" s="355">
        <f t="shared" si="11"/>
        <v>0</v>
      </c>
      <c r="H245" s="126"/>
      <c r="I245" s="124"/>
      <c r="K245" s="216"/>
      <c r="L245" s="90"/>
      <c r="M245" s="125"/>
      <c r="N245" s="125"/>
      <c r="O245" s="355">
        <f t="shared" si="12"/>
        <v>0</v>
      </c>
      <c r="P245" s="126"/>
      <c r="Q245" s="124"/>
    </row>
    <row r="246" spans="1:17">
      <c r="A246" s="216"/>
      <c r="B246" s="90"/>
      <c r="C246" s="125"/>
      <c r="D246" s="125"/>
      <c r="E246" s="357">
        <f t="shared" si="10"/>
        <v>0</v>
      </c>
      <c r="F246" s="125"/>
      <c r="G246" s="355">
        <f t="shared" si="11"/>
        <v>0</v>
      </c>
      <c r="H246" s="126"/>
      <c r="I246" s="124"/>
      <c r="K246" s="216"/>
      <c r="L246" s="90"/>
      <c r="M246" s="125"/>
      <c r="N246" s="125"/>
      <c r="O246" s="355">
        <f t="shared" si="12"/>
        <v>0</v>
      </c>
      <c r="P246" s="126"/>
      <c r="Q246" s="124"/>
    </row>
    <row r="247" spans="1:17">
      <c r="A247" s="216"/>
      <c r="B247" s="90"/>
      <c r="C247" s="125"/>
      <c r="D247" s="125"/>
      <c r="E247" s="357">
        <f t="shared" si="10"/>
        <v>0</v>
      </c>
      <c r="F247" s="125"/>
      <c r="G247" s="355">
        <f t="shared" si="11"/>
        <v>0</v>
      </c>
      <c r="H247" s="126"/>
      <c r="I247" s="124"/>
      <c r="K247" s="216"/>
      <c r="L247" s="90"/>
      <c r="M247" s="125"/>
      <c r="N247" s="125"/>
      <c r="O247" s="355">
        <f t="shared" si="12"/>
        <v>0</v>
      </c>
      <c r="P247" s="126"/>
      <c r="Q247" s="124"/>
    </row>
    <row r="248" spans="1:17">
      <c r="A248" s="216"/>
      <c r="B248" s="90"/>
      <c r="C248" s="125"/>
      <c r="D248" s="125"/>
      <c r="E248" s="357">
        <f t="shared" si="10"/>
        <v>0</v>
      </c>
      <c r="F248" s="125"/>
      <c r="G248" s="355">
        <f t="shared" si="11"/>
        <v>0</v>
      </c>
      <c r="H248" s="126"/>
      <c r="I248" s="124"/>
      <c r="K248" s="216"/>
      <c r="L248" s="90"/>
      <c r="M248" s="125"/>
      <c r="N248" s="125"/>
      <c r="O248" s="355">
        <f t="shared" si="12"/>
        <v>0</v>
      </c>
      <c r="P248" s="126"/>
      <c r="Q248" s="124"/>
    </row>
    <row r="249" spans="1:17">
      <c r="A249" s="216"/>
      <c r="B249" s="90"/>
      <c r="C249" s="125"/>
      <c r="D249" s="125"/>
      <c r="E249" s="357">
        <f t="shared" si="10"/>
        <v>0</v>
      </c>
      <c r="F249" s="125"/>
      <c r="G249" s="355">
        <f t="shared" si="11"/>
        <v>0</v>
      </c>
      <c r="H249" s="126"/>
      <c r="I249" s="124"/>
      <c r="K249" s="216"/>
      <c r="L249" s="90"/>
      <c r="M249" s="125"/>
      <c r="N249" s="125"/>
      <c r="O249" s="355">
        <f t="shared" si="12"/>
        <v>0</v>
      </c>
      <c r="P249" s="126"/>
      <c r="Q249" s="124"/>
    </row>
    <row r="250" spans="1:17">
      <c r="A250" s="216"/>
      <c r="B250" s="90"/>
      <c r="C250" s="125"/>
      <c r="D250" s="125"/>
      <c r="E250" s="357">
        <f t="shared" si="10"/>
        <v>0</v>
      </c>
      <c r="F250" s="125"/>
      <c r="G250" s="355">
        <f t="shared" si="11"/>
        <v>0</v>
      </c>
      <c r="H250" s="126"/>
      <c r="I250" s="124"/>
      <c r="K250" s="216"/>
      <c r="L250" s="90"/>
      <c r="M250" s="125"/>
      <c r="N250" s="125"/>
      <c r="O250" s="355">
        <f t="shared" si="12"/>
        <v>0</v>
      </c>
      <c r="P250" s="126"/>
      <c r="Q250" s="124"/>
    </row>
    <row r="251" spans="1:17">
      <c r="A251" s="216"/>
      <c r="B251" s="90"/>
      <c r="C251" s="125"/>
      <c r="D251" s="125"/>
      <c r="E251" s="357">
        <f t="shared" si="10"/>
        <v>0</v>
      </c>
      <c r="F251" s="125"/>
      <c r="G251" s="355">
        <f t="shared" si="11"/>
        <v>0</v>
      </c>
      <c r="H251" s="126"/>
      <c r="I251" s="124"/>
      <c r="K251" s="216"/>
      <c r="L251" s="90"/>
      <c r="M251" s="125"/>
      <c r="N251" s="125"/>
      <c r="O251" s="355">
        <f t="shared" si="12"/>
        <v>0</v>
      </c>
      <c r="P251" s="126"/>
      <c r="Q251" s="124"/>
    </row>
    <row r="252" spans="1:17">
      <c r="A252" s="216"/>
      <c r="B252" s="90"/>
      <c r="C252" s="125"/>
      <c r="D252" s="125"/>
      <c r="E252" s="357">
        <f t="shared" si="10"/>
        <v>0</v>
      </c>
      <c r="F252" s="125"/>
      <c r="G252" s="355">
        <f t="shared" si="11"/>
        <v>0</v>
      </c>
      <c r="H252" s="126"/>
      <c r="I252" s="124"/>
      <c r="K252" s="216"/>
      <c r="L252" s="90"/>
      <c r="M252" s="125"/>
      <c r="N252" s="125"/>
      <c r="O252" s="355">
        <f t="shared" si="12"/>
        <v>0</v>
      </c>
      <c r="P252" s="126"/>
      <c r="Q252" s="124"/>
    </row>
    <row r="253" spans="1:17">
      <c r="A253" s="216"/>
      <c r="B253" s="90"/>
      <c r="C253" s="125"/>
      <c r="D253" s="125"/>
      <c r="E253" s="357">
        <f t="shared" si="10"/>
        <v>0</v>
      </c>
      <c r="F253" s="125"/>
      <c r="G253" s="355">
        <f t="shared" si="11"/>
        <v>0</v>
      </c>
      <c r="H253" s="126"/>
      <c r="I253" s="124"/>
      <c r="K253" s="216"/>
      <c r="L253" s="90"/>
      <c r="M253" s="125"/>
      <c r="N253" s="125"/>
      <c r="O253" s="355">
        <f t="shared" si="12"/>
        <v>0</v>
      </c>
      <c r="P253" s="126"/>
      <c r="Q253" s="124"/>
    </row>
    <row r="254" spans="1:17">
      <c r="A254" s="216"/>
      <c r="B254" s="90"/>
      <c r="C254" s="125"/>
      <c r="D254" s="125"/>
      <c r="E254" s="357">
        <f t="shared" si="10"/>
        <v>0</v>
      </c>
      <c r="F254" s="125"/>
      <c r="G254" s="355">
        <f t="shared" si="11"/>
        <v>0</v>
      </c>
      <c r="H254" s="126"/>
      <c r="I254" s="124"/>
      <c r="K254" s="216"/>
      <c r="L254" s="90"/>
      <c r="M254" s="125"/>
      <c r="N254" s="125"/>
      <c r="O254" s="355">
        <f t="shared" si="12"/>
        <v>0</v>
      </c>
      <c r="P254" s="126"/>
      <c r="Q254" s="124"/>
    </row>
    <row r="255" spans="1:17">
      <c r="A255" s="216"/>
      <c r="B255" s="90"/>
      <c r="C255" s="125"/>
      <c r="D255" s="125"/>
      <c r="E255" s="357">
        <f t="shared" si="10"/>
        <v>0</v>
      </c>
      <c r="F255" s="125"/>
      <c r="G255" s="355">
        <f t="shared" si="11"/>
        <v>0</v>
      </c>
      <c r="H255" s="126"/>
      <c r="I255" s="124"/>
      <c r="K255" s="216"/>
      <c r="L255" s="90"/>
      <c r="M255" s="125"/>
      <c r="N255" s="125"/>
      <c r="O255" s="355">
        <f t="shared" si="12"/>
        <v>0</v>
      </c>
      <c r="P255" s="126"/>
      <c r="Q255" s="124"/>
    </row>
    <row r="256" spans="1:17">
      <c r="A256" s="216"/>
      <c r="B256" s="90"/>
      <c r="C256" s="125"/>
      <c r="D256" s="125"/>
      <c r="E256" s="357">
        <f t="shared" si="10"/>
        <v>0</v>
      </c>
      <c r="F256" s="125"/>
      <c r="G256" s="355">
        <f t="shared" si="11"/>
        <v>0</v>
      </c>
      <c r="H256" s="126"/>
      <c r="I256" s="124"/>
      <c r="K256" s="216"/>
      <c r="L256" s="90"/>
      <c r="M256" s="125"/>
      <c r="N256" s="125"/>
      <c r="O256" s="355">
        <f t="shared" si="12"/>
        <v>0</v>
      </c>
      <c r="P256" s="126"/>
      <c r="Q256" s="124"/>
    </row>
    <row r="257" spans="1:17">
      <c r="A257" s="216"/>
      <c r="B257" s="90"/>
      <c r="C257" s="125"/>
      <c r="D257" s="125"/>
      <c r="E257" s="357">
        <f t="shared" si="10"/>
        <v>0</v>
      </c>
      <c r="F257" s="125"/>
      <c r="G257" s="355">
        <f t="shared" si="11"/>
        <v>0</v>
      </c>
      <c r="H257" s="126"/>
      <c r="I257" s="124"/>
      <c r="K257" s="216"/>
      <c r="L257" s="90"/>
      <c r="M257" s="125"/>
      <c r="N257" s="125"/>
      <c r="O257" s="355">
        <f t="shared" si="12"/>
        <v>0</v>
      </c>
      <c r="P257" s="126"/>
      <c r="Q257" s="124"/>
    </row>
    <row r="258" spans="1:17">
      <c r="A258" s="216"/>
      <c r="B258" s="90"/>
      <c r="C258" s="125"/>
      <c r="D258" s="125"/>
      <c r="E258" s="357">
        <f t="shared" si="10"/>
        <v>0</v>
      </c>
      <c r="F258" s="125"/>
      <c r="G258" s="355">
        <f t="shared" si="11"/>
        <v>0</v>
      </c>
      <c r="H258" s="126"/>
      <c r="I258" s="124"/>
      <c r="K258" s="216"/>
      <c r="L258" s="90"/>
      <c r="M258" s="125"/>
      <c r="N258" s="125"/>
      <c r="O258" s="355">
        <f t="shared" si="12"/>
        <v>0</v>
      </c>
      <c r="P258" s="126"/>
      <c r="Q258" s="124"/>
    </row>
    <row r="259" spans="1:17">
      <c r="A259" s="216"/>
      <c r="B259" s="90"/>
      <c r="C259" s="125"/>
      <c r="D259" s="125"/>
      <c r="E259" s="357">
        <f t="shared" ref="E259:E288" si="13">IF(D259="",0,SUM(C259:D259))</f>
        <v>0</v>
      </c>
      <c r="F259" s="125"/>
      <c r="G259" s="355">
        <f t="shared" si="11"/>
        <v>0</v>
      </c>
      <c r="H259" s="126"/>
      <c r="I259" s="124"/>
      <c r="K259" s="216"/>
      <c r="L259" s="90"/>
      <c r="M259" s="125"/>
      <c r="N259" s="125"/>
      <c r="O259" s="355">
        <f t="shared" si="12"/>
        <v>0</v>
      </c>
      <c r="P259" s="126"/>
      <c r="Q259" s="124"/>
    </row>
    <row r="260" spans="1:17">
      <c r="A260" s="216"/>
      <c r="B260" s="90"/>
      <c r="C260" s="125"/>
      <c r="D260" s="125"/>
      <c r="E260" s="357">
        <f t="shared" si="13"/>
        <v>0</v>
      </c>
      <c r="F260" s="125"/>
      <c r="G260" s="355">
        <f t="shared" si="11"/>
        <v>0</v>
      </c>
      <c r="H260" s="126"/>
      <c r="I260" s="124"/>
      <c r="K260" s="216"/>
      <c r="L260" s="90"/>
      <c r="M260" s="125"/>
      <c r="N260" s="125"/>
      <c r="O260" s="355">
        <f t="shared" si="12"/>
        <v>0</v>
      </c>
      <c r="P260" s="126"/>
      <c r="Q260" s="124"/>
    </row>
    <row r="261" spans="1:17">
      <c r="A261" s="216"/>
      <c r="B261" s="90"/>
      <c r="C261" s="125"/>
      <c r="D261" s="125"/>
      <c r="E261" s="357">
        <f t="shared" si="13"/>
        <v>0</v>
      </c>
      <c r="F261" s="125"/>
      <c r="G261" s="355">
        <f t="shared" si="11"/>
        <v>0</v>
      </c>
      <c r="H261" s="126"/>
      <c r="I261" s="124"/>
      <c r="K261" s="216"/>
      <c r="L261" s="90"/>
      <c r="M261" s="125"/>
      <c r="N261" s="125"/>
      <c r="O261" s="355">
        <f t="shared" si="12"/>
        <v>0</v>
      </c>
      <c r="P261" s="126"/>
      <c r="Q261" s="124"/>
    </row>
    <row r="262" spans="1:17">
      <c r="A262" s="216"/>
      <c r="B262" s="90"/>
      <c r="C262" s="125"/>
      <c r="D262" s="125"/>
      <c r="E262" s="357">
        <f t="shared" si="13"/>
        <v>0</v>
      </c>
      <c r="F262" s="125"/>
      <c r="G262" s="355">
        <f t="shared" si="11"/>
        <v>0</v>
      </c>
      <c r="H262" s="126"/>
      <c r="I262" s="124"/>
      <c r="K262" s="216"/>
      <c r="L262" s="90"/>
      <c r="M262" s="125"/>
      <c r="N262" s="125"/>
      <c r="O262" s="355">
        <f t="shared" si="12"/>
        <v>0</v>
      </c>
      <c r="P262" s="126"/>
      <c r="Q262" s="124"/>
    </row>
    <row r="263" spans="1:17">
      <c r="A263" s="216"/>
      <c r="B263" s="90"/>
      <c r="C263" s="125"/>
      <c r="D263" s="125"/>
      <c r="E263" s="357">
        <f t="shared" si="13"/>
        <v>0</v>
      </c>
      <c r="F263" s="125"/>
      <c r="G263" s="355">
        <f t="shared" ref="G263:G288" si="14">ROUND(IF(F263="",0,C263/(E263-F263)),2)</f>
        <v>0</v>
      </c>
      <c r="H263" s="126"/>
      <c r="I263" s="124"/>
      <c r="K263" s="216"/>
      <c r="L263" s="90"/>
      <c r="M263" s="125"/>
      <c r="N263" s="125"/>
      <c r="O263" s="355">
        <f t="shared" si="12"/>
        <v>0</v>
      </c>
      <c r="P263" s="126"/>
      <c r="Q263" s="124"/>
    </row>
    <row r="264" spans="1:17">
      <c r="A264" s="216"/>
      <c r="B264" s="90"/>
      <c r="C264" s="125"/>
      <c r="D264" s="125"/>
      <c r="E264" s="357">
        <f t="shared" si="13"/>
        <v>0</v>
      </c>
      <c r="F264" s="125"/>
      <c r="G264" s="355">
        <f t="shared" si="14"/>
        <v>0</v>
      </c>
      <c r="H264" s="126"/>
      <c r="I264" s="124"/>
      <c r="K264" s="216"/>
      <c r="L264" s="90"/>
      <c r="M264" s="125"/>
      <c r="N264" s="125"/>
      <c r="O264" s="355">
        <f t="shared" ref="O264:O288" si="15">ROUND(IF(N264="",0,M264/(M264-N264)),2)</f>
        <v>0</v>
      </c>
      <c r="P264" s="126"/>
      <c r="Q264" s="124"/>
    </row>
    <row r="265" spans="1:17">
      <c r="A265" s="216"/>
      <c r="B265" s="90"/>
      <c r="C265" s="125"/>
      <c r="D265" s="125"/>
      <c r="E265" s="357">
        <f t="shared" si="13"/>
        <v>0</v>
      </c>
      <c r="F265" s="125"/>
      <c r="G265" s="355">
        <f t="shared" si="14"/>
        <v>0</v>
      </c>
      <c r="H265" s="126"/>
      <c r="I265" s="124"/>
      <c r="K265" s="216"/>
      <c r="L265" s="90"/>
      <c r="M265" s="125"/>
      <c r="N265" s="125"/>
      <c r="O265" s="355">
        <f t="shared" si="15"/>
        <v>0</v>
      </c>
      <c r="P265" s="126"/>
      <c r="Q265" s="124"/>
    </row>
    <row r="266" spans="1:17">
      <c r="A266" s="216"/>
      <c r="B266" s="90"/>
      <c r="C266" s="125"/>
      <c r="D266" s="125"/>
      <c r="E266" s="357">
        <f t="shared" si="13"/>
        <v>0</v>
      </c>
      <c r="F266" s="125"/>
      <c r="G266" s="355">
        <f t="shared" si="14"/>
        <v>0</v>
      </c>
      <c r="H266" s="126"/>
      <c r="I266" s="124"/>
      <c r="K266" s="216"/>
      <c r="L266" s="90"/>
      <c r="M266" s="125"/>
      <c r="N266" s="125"/>
      <c r="O266" s="355">
        <f t="shared" si="15"/>
        <v>0</v>
      </c>
      <c r="P266" s="126"/>
      <c r="Q266" s="124"/>
    </row>
    <row r="267" spans="1:17">
      <c r="A267" s="216"/>
      <c r="B267" s="90"/>
      <c r="C267" s="125"/>
      <c r="D267" s="125"/>
      <c r="E267" s="357">
        <f t="shared" si="13"/>
        <v>0</v>
      </c>
      <c r="F267" s="125"/>
      <c r="G267" s="355">
        <f t="shared" si="14"/>
        <v>0</v>
      </c>
      <c r="H267" s="126"/>
      <c r="I267" s="124"/>
      <c r="K267" s="216"/>
      <c r="L267" s="90"/>
      <c r="M267" s="125"/>
      <c r="N267" s="125"/>
      <c r="O267" s="355">
        <f t="shared" si="15"/>
        <v>0</v>
      </c>
      <c r="P267" s="126"/>
      <c r="Q267" s="124"/>
    </row>
    <row r="268" spans="1:17">
      <c r="A268" s="216"/>
      <c r="B268" s="90"/>
      <c r="C268" s="125"/>
      <c r="D268" s="125"/>
      <c r="E268" s="357">
        <f t="shared" si="13"/>
        <v>0</v>
      </c>
      <c r="F268" s="125"/>
      <c r="G268" s="355">
        <f t="shared" si="14"/>
        <v>0</v>
      </c>
      <c r="H268" s="126"/>
      <c r="I268" s="124"/>
      <c r="K268" s="216"/>
      <c r="L268" s="90"/>
      <c r="M268" s="125"/>
      <c r="N268" s="125"/>
      <c r="O268" s="355">
        <f t="shared" si="15"/>
        <v>0</v>
      </c>
      <c r="P268" s="126"/>
      <c r="Q268" s="124"/>
    </row>
    <row r="269" spans="1:17">
      <c r="A269" s="216"/>
      <c r="B269" s="90"/>
      <c r="C269" s="125"/>
      <c r="D269" s="125"/>
      <c r="E269" s="357">
        <f t="shared" si="13"/>
        <v>0</v>
      </c>
      <c r="F269" s="125"/>
      <c r="G269" s="355">
        <f t="shared" si="14"/>
        <v>0</v>
      </c>
      <c r="H269" s="126"/>
      <c r="I269" s="124"/>
      <c r="K269" s="216"/>
      <c r="L269" s="90"/>
      <c r="M269" s="125"/>
      <c r="N269" s="125"/>
      <c r="O269" s="355">
        <f t="shared" si="15"/>
        <v>0</v>
      </c>
      <c r="P269" s="126"/>
      <c r="Q269" s="124"/>
    </row>
    <row r="270" spans="1:17">
      <c r="A270" s="216"/>
      <c r="B270" s="90"/>
      <c r="C270" s="125"/>
      <c r="D270" s="125"/>
      <c r="E270" s="357">
        <f t="shared" si="13"/>
        <v>0</v>
      </c>
      <c r="F270" s="125"/>
      <c r="G270" s="355">
        <f t="shared" si="14"/>
        <v>0</v>
      </c>
      <c r="H270" s="126"/>
      <c r="I270" s="124"/>
      <c r="K270" s="216"/>
      <c r="L270" s="90"/>
      <c r="M270" s="125"/>
      <c r="N270" s="125"/>
      <c r="O270" s="355">
        <f t="shared" si="15"/>
        <v>0</v>
      </c>
      <c r="P270" s="126"/>
      <c r="Q270" s="124"/>
    </row>
    <row r="271" spans="1:17">
      <c r="A271" s="216"/>
      <c r="B271" s="90"/>
      <c r="C271" s="125"/>
      <c r="D271" s="125"/>
      <c r="E271" s="357">
        <f t="shared" si="13"/>
        <v>0</v>
      </c>
      <c r="F271" s="125"/>
      <c r="G271" s="355">
        <f t="shared" si="14"/>
        <v>0</v>
      </c>
      <c r="H271" s="126"/>
      <c r="I271" s="124"/>
      <c r="K271" s="216"/>
      <c r="L271" s="90"/>
      <c r="M271" s="125"/>
      <c r="N271" s="125"/>
      <c r="O271" s="355">
        <f t="shared" si="15"/>
        <v>0</v>
      </c>
      <c r="P271" s="126"/>
      <c r="Q271" s="124"/>
    </row>
    <row r="272" spans="1:17">
      <c r="A272" s="216"/>
      <c r="B272" s="90"/>
      <c r="C272" s="125"/>
      <c r="D272" s="125"/>
      <c r="E272" s="357">
        <f t="shared" si="13"/>
        <v>0</v>
      </c>
      <c r="F272" s="125"/>
      <c r="G272" s="355">
        <f t="shared" si="14"/>
        <v>0</v>
      </c>
      <c r="H272" s="126"/>
      <c r="I272" s="124"/>
      <c r="K272" s="216"/>
      <c r="L272" s="90"/>
      <c r="M272" s="125"/>
      <c r="N272" s="125"/>
      <c r="O272" s="355">
        <f t="shared" si="15"/>
        <v>0</v>
      </c>
      <c r="P272" s="126"/>
      <c r="Q272" s="124"/>
    </row>
    <row r="273" spans="1:17">
      <c r="A273" s="216"/>
      <c r="B273" s="90"/>
      <c r="C273" s="125"/>
      <c r="D273" s="125"/>
      <c r="E273" s="357">
        <f t="shared" si="13"/>
        <v>0</v>
      </c>
      <c r="F273" s="125"/>
      <c r="G273" s="355">
        <f t="shared" si="14"/>
        <v>0</v>
      </c>
      <c r="H273" s="126"/>
      <c r="I273" s="124"/>
      <c r="K273" s="216"/>
      <c r="L273" s="90"/>
      <c r="M273" s="125"/>
      <c r="N273" s="125"/>
      <c r="O273" s="355">
        <f t="shared" si="15"/>
        <v>0</v>
      </c>
      <c r="P273" s="126"/>
      <c r="Q273" s="124"/>
    </row>
    <row r="274" spans="1:17">
      <c r="A274" s="216"/>
      <c r="B274" s="90"/>
      <c r="C274" s="125"/>
      <c r="D274" s="125"/>
      <c r="E274" s="357">
        <f t="shared" si="13"/>
        <v>0</v>
      </c>
      <c r="F274" s="125"/>
      <c r="G274" s="355">
        <f t="shared" si="14"/>
        <v>0</v>
      </c>
      <c r="H274" s="126"/>
      <c r="I274" s="124"/>
      <c r="K274" s="216"/>
      <c r="L274" s="90"/>
      <c r="M274" s="125"/>
      <c r="N274" s="125"/>
      <c r="O274" s="355">
        <f t="shared" si="15"/>
        <v>0</v>
      </c>
      <c r="P274" s="126"/>
      <c r="Q274" s="124"/>
    </row>
    <row r="275" spans="1:17">
      <c r="A275" s="216"/>
      <c r="B275" s="90"/>
      <c r="C275" s="125"/>
      <c r="D275" s="125"/>
      <c r="E275" s="357">
        <f t="shared" si="13"/>
        <v>0</v>
      </c>
      <c r="F275" s="125"/>
      <c r="G275" s="355">
        <f t="shared" si="14"/>
        <v>0</v>
      </c>
      <c r="H275" s="126"/>
      <c r="I275" s="124"/>
      <c r="K275" s="216"/>
      <c r="L275" s="90"/>
      <c r="M275" s="125"/>
      <c r="N275" s="125"/>
      <c r="O275" s="355">
        <f t="shared" si="15"/>
        <v>0</v>
      </c>
      <c r="P275" s="126"/>
      <c r="Q275" s="124"/>
    </row>
    <row r="276" spans="1:17">
      <c r="A276" s="216"/>
      <c r="B276" s="90"/>
      <c r="C276" s="125"/>
      <c r="D276" s="125"/>
      <c r="E276" s="357">
        <f t="shared" si="13"/>
        <v>0</v>
      </c>
      <c r="F276" s="125"/>
      <c r="G276" s="355">
        <f t="shared" si="14"/>
        <v>0</v>
      </c>
      <c r="H276" s="126"/>
      <c r="I276" s="124"/>
      <c r="K276" s="216"/>
      <c r="L276" s="90"/>
      <c r="M276" s="125"/>
      <c r="N276" s="125"/>
      <c r="O276" s="355">
        <f t="shared" si="15"/>
        <v>0</v>
      </c>
      <c r="P276" s="126"/>
      <c r="Q276" s="124"/>
    </row>
    <row r="277" spans="1:17">
      <c r="A277" s="216"/>
      <c r="B277" s="90"/>
      <c r="C277" s="125"/>
      <c r="D277" s="125"/>
      <c r="E277" s="357">
        <f t="shared" si="13"/>
        <v>0</v>
      </c>
      <c r="F277" s="125"/>
      <c r="G277" s="355">
        <f t="shared" si="14"/>
        <v>0</v>
      </c>
      <c r="H277" s="126"/>
      <c r="I277" s="124"/>
      <c r="K277" s="216"/>
      <c r="L277" s="90"/>
      <c r="M277" s="125"/>
      <c r="N277" s="125"/>
      <c r="O277" s="355">
        <f t="shared" si="15"/>
        <v>0</v>
      </c>
      <c r="P277" s="126"/>
      <c r="Q277" s="124"/>
    </row>
    <row r="278" spans="1:17">
      <c r="A278" s="216"/>
      <c r="B278" s="90"/>
      <c r="C278" s="125"/>
      <c r="D278" s="125"/>
      <c r="E278" s="357">
        <f t="shared" si="13"/>
        <v>0</v>
      </c>
      <c r="F278" s="125"/>
      <c r="G278" s="355">
        <f t="shared" si="14"/>
        <v>0</v>
      </c>
      <c r="H278" s="126"/>
      <c r="I278" s="124"/>
      <c r="K278" s="216"/>
      <c r="L278" s="90"/>
      <c r="M278" s="125"/>
      <c r="N278" s="125"/>
      <c r="O278" s="355">
        <f t="shared" si="15"/>
        <v>0</v>
      </c>
      <c r="P278" s="126"/>
      <c r="Q278" s="124"/>
    </row>
    <row r="279" spans="1:17">
      <c r="A279" s="216"/>
      <c r="B279" s="90"/>
      <c r="C279" s="125"/>
      <c r="D279" s="125"/>
      <c r="E279" s="357">
        <f t="shared" si="13"/>
        <v>0</v>
      </c>
      <c r="F279" s="125"/>
      <c r="G279" s="355">
        <f t="shared" si="14"/>
        <v>0</v>
      </c>
      <c r="H279" s="126"/>
      <c r="I279" s="124"/>
      <c r="K279" s="216"/>
      <c r="L279" s="90"/>
      <c r="M279" s="125"/>
      <c r="N279" s="125"/>
      <c r="O279" s="355">
        <f t="shared" si="15"/>
        <v>0</v>
      </c>
      <c r="P279" s="126"/>
      <c r="Q279" s="124"/>
    </row>
    <row r="280" spans="1:17">
      <c r="A280" s="216"/>
      <c r="B280" s="90"/>
      <c r="C280" s="125"/>
      <c r="D280" s="125"/>
      <c r="E280" s="357">
        <f t="shared" si="13"/>
        <v>0</v>
      </c>
      <c r="F280" s="125"/>
      <c r="G280" s="355">
        <f t="shared" si="14"/>
        <v>0</v>
      </c>
      <c r="H280" s="126"/>
      <c r="I280" s="124"/>
      <c r="K280" s="216"/>
      <c r="L280" s="90"/>
      <c r="M280" s="125"/>
      <c r="N280" s="125"/>
      <c r="O280" s="355">
        <f t="shared" si="15"/>
        <v>0</v>
      </c>
      <c r="P280" s="126"/>
      <c r="Q280" s="124"/>
    </row>
    <row r="281" spans="1:17">
      <c r="A281" s="216"/>
      <c r="B281" s="90"/>
      <c r="C281" s="125"/>
      <c r="D281" s="125"/>
      <c r="E281" s="357">
        <f t="shared" si="13"/>
        <v>0</v>
      </c>
      <c r="F281" s="125"/>
      <c r="G281" s="355">
        <f t="shared" si="14"/>
        <v>0</v>
      </c>
      <c r="H281" s="126"/>
      <c r="I281" s="124"/>
      <c r="K281" s="216"/>
      <c r="L281" s="90"/>
      <c r="M281" s="125"/>
      <c r="N281" s="125"/>
      <c r="O281" s="355">
        <f t="shared" si="15"/>
        <v>0</v>
      </c>
      <c r="P281" s="126"/>
      <c r="Q281" s="124"/>
    </row>
    <row r="282" spans="1:17">
      <c r="A282" s="216"/>
      <c r="B282" s="90"/>
      <c r="C282" s="125"/>
      <c r="D282" s="125"/>
      <c r="E282" s="357">
        <f t="shared" si="13"/>
        <v>0</v>
      </c>
      <c r="F282" s="125"/>
      <c r="G282" s="355">
        <f t="shared" si="14"/>
        <v>0</v>
      </c>
      <c r="H282" s="126"/>
      <c r="I282" s="124"/>
      <c r="K282" s="216"/>
      <c r="L282" s="90"/>
      <c r="M282" s="125"/>
      <c r="N282" s="125"/>
      <c r="O282" s="355">
        <f t="shared" si="15"/>
        <v>0</v>
      </c>
      <c r="P282" s="126"/>
      <c r="Q282" s="124"/>
    </row>
    <row r="283" spans="1:17">
      <c r="A283" s="216"/>
      <c r="B283" s="90"/>
      <c r="C283" s="125"/>
      <c r="D283" s="125"/>
      <c r="E283" s="357">
        <f t="shared" si="13"/>
        <v>0</v>
      </c>
      <c r="F283" s="125"/>
      <c r="G283" s="355">
        <f t="shared" si="14"/>
        <v>0</v>
      </c>
      <c r="H283" s="126"/>
      <c r="I283" s="124"/>
      <c r="K283" s="216"/>
      <c r="L283" s="90"/>
      <c r="M283" s="125"/>
      <c r="N283" s="125"/>
      <c r="O283" s="355">
        <f t="shared" si="15"/>
        <v>0</v>
      </c>
      <c r="P283" s="126"/>
      <c r="Q283" s="124"/>
    </row>
    <row r="284" spans="1:17">
      <c r="A284" s="216"/>
      <c r="B284" s="90"/>
      <c r="C284" s="125"/>
      <c r="D284" s="125"/>
      <c r="E284" s="357">
        <f t="shared" si="13"/>
        <v>0</v>
      </c>
      <c r="F284" s="125"/>
      <c r="G284" s="355">
        <f t="shared" si="14"/>
        <v>0</v>
      </c>
      <c r="H284" s="126"/>
      <c r="I284" s="124"/>
      <c r="K284" s="216"/>
      <c r="L284" s="90"/>
      <c r="M284" s="125"/>
      <c r="N284" s="125"/>
      <c r="O284" s="355">
        <f t="shared" si="15"/>
        <v>0</v>
      </c>
      <c r="P284" s="126"/>
      <c r="Q284" s="124"/>
    </row>
    <row r="285" spans="1:17">
      <c r="A285" s="216"/>
      <c r="B285" s="90"/>
      <c r="C285" s="125"/>
      <c r="D285" s="125"/>
      <c r="E285" s="357">
        <f t="shared" si="13"/>
        <v>0</v>
      </c>
      <c r="F285" s="125"/>
      <c r="G285" s="355">
        <f t="shared" si="14"/>
        <v>0</v>
      </c>
      <c r="H285" s="126"/>
      <c r="I285" s="124"/>
      <c r="K285" s="216"/>
      <c r="L285" s="90"/>
      <c r="M285" s="125"/>
      <c r="N285" s="125"/>
      <c r="O285" s="355">
        <f t="shared" si="15"/>
        <v>0</v>
      </c>
      <c r="P285" s="126"/>
      <c r="Q285" s="124"/>
    </row>
    <row r="286" spans="1:17">
      <c r="A286" s="216"/>
      <c r="B286" s="90"/>
      <c r="C286" s="125"/>
      <c r="D286" s="125"/>
      <c r="E286" s="357">
        <f t="shared" si="13"/>
        <v>0</v>
      </c>
      <c r="F286" s="125"/>
      <c r="G286" s="355">
        <f t="shared" si="14"/>
        <v>0</v>
      </c>
      <c r="H286" s="126"/>
      <c r="I286" s="124"/>
      <c r="K286" s="216"/>
      <c r="L286" s="90"/>
      <c r="M286" s="125"/>
      <c r="N286" s="125"/>
      <c r="O286" s="355">
        <f t="shared" si="15"/>
        <v>0</v>
      </c>
      <c r="P286" s="126"/>
      <c r="Q286" s="124"/>
    </row>
    <row r="287" spans="1:17">
      <c r="A287" s="216"/>
      <c r="B287" s="90"/>
      <c r="C287" s="125"/>
      <c r="D287" s="125"/>
      <c r="E287" s="357">
        <f t="shared" si="13"/>
        <v>0</v>
      </c>
      <c r="F287" s="125"/>
      <c r="G287" s="355">
        <f t="shared" si="14"/>
        <v>0</v>
      </c>
      <c r="H287" s="126"/>
      <c r="I287" s="124"/>
      <c r="K287" s="216"/>
      <c r="L287" s="90"/>
      <c r="M287" s="125"/>
      <c r="N287" s="125"/>
      <c r="O287" s="355">
        <f t="shared" si="15"/>
        <v>0</v>
      </c>
      <c r="P287" s="126"/>
      <c r="Q287" s="124"/>
    </row>
    <row r="288" spans="1:17">
      <c r="A288" s="216"/>
      <c r="B288" s="90"/>
      <c r="C288" s="125"/>
      <c r="D288" s="125"/>
      <c r="E288" s="357">
        <f t="shared" si="13"/>
        <v>0</v>
      </c>
      <c r="F288" s="125"/>
      <c r="G288" s="355">
        <f t="shared" si="14"/>
        <v>0</v>
      </c>
      <c r="H288" s="126"/>
      <c r="I288" s="124"/>
      <c r="K288" s="216"/>
      <c r="L288" s="90"/>
      <c r="M288" s="125"/>
      <c r="N288" s="125"/>
      <c r="O288" s="355">
        <f t="shared" si="15"/>
        <v>0</v>
      </c>
      <c r="P288" s="126"/>
      <c r="Q288" s="124"/>
    </row>
  </sheetData>
  <sheetProtection algorithmName="SHA-512" hashValue="uixOujJJClmacrrXhbUM2Ti5FN0JHZiVee9HLJSr9YZzKbElR7TgrZLowEh5U+6IJgkTWHl4hHvod69Ma+qxyw==" saltValue="iB2oWrifJfPDFYp19WajIg==" spinCount="100000" sheet="1" objects="1" scenarios="1"/>
  <mergeCells count="1">
    <mergeCell ref="A1:Q1"/>
  </mergeCells>
  <phoneticPr fontId="0" type="noConversion"/>
  <dataValidations count="1">
    <dataValidation type="list" allowBlank="1" showInputMessage="1" showErrorMessage="1" sqref="B7:B288 L7:L288" xr:uid="{FDAD6E93-95C0-425A-8156-B4D943222655}">
      <formula1>$T$4:$T$13</formula1>
    </dataValidation>
  </dataValidations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>
    <tabColor indexed="16"/>
  </sheetPr>
  <dimension ref="A1:U257"/>
  <sheetViews>
    <sheetView defaultGridColor="0" colorId="22" zoomScale="87" workbookViewId="0">
      <selection activeCell="J1" sqref="J1:L65536"/>
    </sheetView>
  </sheetViews>
  <sheetFormatPr defaultColWidth="9.81640625" defaultRowHeight="15"/>
  <cols>
    <col min="3" max="6" width="8.81640625" customWidth="1"/>
    <col min="9" max="9" width="4.81640625" customWidth="1"/>
    <col min="10" max="12" width="9.81640625" hidden="1" customWidth="1"/>
  </cols>
  <sheetData>
    <row r="1" spans="1:12" ht="18" customHeight="1">
      <c r="A1" s="49" t="s">
        <v>137</v>
      </c>
      <c r="B1" s="50"/>
      <c r="C1" s="50"/>
      <c r="D1" s="50"/>
      <c r="E1" s="49"/>
      <c r="F1" s="50"/>
      <c r="G1" s="50"/>
      <c r="H1" s="50"/>
      <c r="I1" s="127"/>
    </row>
    <row r="2" spans="1:12" ht="15.9" customHeight="1">
      <c r="A2" s="46"/>
      <c r="B2" s="46"/>
      <c r="C2" s="46"/>
      <c r="D2" s="46"/>
      <c r="E2" s="78"/>
      <c r="F2" s="1"/>
      <c r="G2" s="47" t="s">
        <v>109</v>
      </c>
      <c r="H2" s="108"/>
      <c r="I2" s="84"/>
    </row>
    <row r="3" spans="1:12" ht="15.9" customHeight="1">
      <c r="A3" s="47" t="s">
        <v>90</v>
      </c>
      <c r="B3" s="81" t="str">
        <f>IF(Info!$B3="","",(Info!$B3))</f>
        <v/>
      </c>
      <c r="C3" s="52"/>
      <c r="D3" s="52"/>
      <c r="E3" s="78"/>
      <c r="F3" s="1"/>
      <c r="G3" s="47" t="s">
        <v>111</v>
      </c>
      <c r="H3" s="107" t="str">
        <f>IF(Info!$B4="","",(Info!$B4))</f>
        <v/>
      </c>
      <c r="I3" s="84"/>
    </row>
    <row r="4" spans="1:12" ht="9.9" customHeight="1">
      <c r="A4" s="46"/>
      <c r="B4" s="52"/>
      <c r="C4" s="46"/>
      <c r="D4" s="46"/>
      <c r="E4" s="46"/>
      <c r="F4" s="46"/>
      <c r="G4" s="46"/>
      <c r="H4" s="46"/>
      <c r="I4" s="78"/>
    </row>
    <row r="5" spans="1:12">
      <c r="A5" s="62"/>
      <c r="B5" s="129" t="s">
        <v>128</v>
      </c>
      <c r="C5" s="118"/>
      <c r="D5" s="118"/>
      <c r="E5" s="118"/>
      <c r="F5" s="118"/>
      <c r="G5" s="128"/>
      <c r="H5" s="128"/>
      <c r="I5" s="119"/>
    </row>
    <row r="6" spans="1:12">
      <c r="A6" s="63"/>
      <c r="B6" s="129" t="s">
        <v>97</v>
      </c>
      <c r="C6" s="129"/>
      <c r="D6" s="129"/>
      <c r="E6" s="129"/>
      <c r="F6" s="129"/>
      <c r="G6" s="61"/>
      <c r="H6" s="61"/>
      <c r="I6" s="130"/>
    </row>
    <row r="7" spans="1:12">
      <c r="A7" s="63"/>
      <c r="B7" s="129" t="s">
        <v>138</v>
      </c>
      <c r="C7" s="129" t="s">
        <v>132</v>
      </c>
      <c r="D7" s="129" t="s">
        <v>139</v>
      </c>
      <c r="E7" s="129" t="s">
        <v>140</v>
      </c>
      <c r="F7" s="129" t="s">
        <v>141</v>
      </c>
      <c r="G7" s="61"/>
      <c r="H7" s="61"/>
      <c r="I7" s="130"/>
    </row>
    <row r="8" spans="1:12" ht="15.6" thickBot="1">
      <c r="A8" s="139" t="s">
        <v>81</v>
      </c>
      <c r="B8" s="120" t="s">
        <v>142</v>
      </c>
      <c r="C8" s="120" t="s">
        <v>135</v>
      </c>
      <c r="D8" s="120" t="s">
        <v>135</v>
      </c>
      <c r="E8" s="120" t="s">
        <v>135</v>
      </c>
      <c r="F8" s="120" t="s">
        <v>143</v>
      </c>
      <c r="G8" s="88" t="s">
        <v>118</v>
      </c>
      <c r="H8" s="88"/>
      <c r="I8" s="121" t="s">
        <v>119</v>
      </c>
    </row>
    <row r="9" spans="1:12" ht="15.9" customHeight="1" thickTop="1">
      <c r="A9" s="215"/>
      <c r="B9" s="90"/>
      <c r="C9" s="122"/>
      <c r="D9" s="122"/>
      <c r="E9" s="131">
        <f t="shared" ref="E9:E72" si="0">IF(D9="",0,SUM(C9-D9))</f>
        <v>0</v>
      </c>
      <c r="F9" s="132" t="str">
        <f t="shared" ref="F9:F72" si="1">IF(E9="","",VLOOKUP(E9,$J$10:$L$96,B9+1))</f>
        <v/>
      </c>
      <c r="G9" s="133"/>
      <c r="H9" s="134"/>
      <c r="I9" s="124"/>
      <c r="J9" s="23"/>
      <c r="K9" s="23">
        <v>1</v>
      </c>
      <c r="L9" s="23">
        <v>2</v>
      </c>
    </row>
    <row r="10" spans="1:12" ht="15.9" customHeight="1">
      <c r="A10" s="216"/>
      <c r="B10" s="97"/>
      <c r="C10" s="125"/>
      <c r="D10" s="125"/>
      <c r="E10" s="131">
        <f t="shared" si="0"/>
        <v>0</v>
      </c>
      <c r="F10" s="132" t="str">
        <f t="shared" si="1"/>
        <v/>
      </c>
      <c r="G10" s="135"/>
      <c r="H10" s="136"/>
      <c r="I10" s="124"/>
      <c r="J10" s="224">
        <v>0</v>
      </c>
      <c r="K10" s="254">
        <v>0</v>
      </c>
      <c r="L10" s="254">
        <v>0</v>
      </c>
    </row>
    <row r="11" spans="1:12" ht="15.9" customHeight="1">
      <c r="A11" s="216"/>
      <c r="B11" s="97"/>
      <c r="C11" s="125"/>
      <c r="D11" s="125"/>
      <c r="E11" s="131">
        <f t="shared" si="0"/>
        <v>0</v>
      </c>
      <c r="F11" s="132" t="str">
        <f t="shared" si="1"/>
        <v/>
      </c>
      <c r="G11" s="135"/>
      <c r="H11" s="136"/>
      <c r="I11" s="124"/>
      <c r="J11" s="224">
        <v>0.5</v>
      </c>
      <c r="K11" s="254">
        <v>8.0303030303030307E-2</v>
      </c>
      <c r="L11" s="254">
        <v>4.0151515151515153E-2</v>
      </c>
    </row>
    <row r="12" spans="1:12" ht="15.9" customHeight="1">
      <c r="A12" s="216"/>
      <c r="B12" s="97"/>
      <c r="C12" s="125"/>
      <c r="D12" s="125"/>
      <c r="E12" s="131">
        <f t="shared" si="0"/>
        <v>0</v>
      </c>
      <c r="F12" s="132" t="str">
        <f t="shared" si="1"/>
        <v/>
      </c>
      <c r="G12" s="135"/>
      <c r="H12" s="136"/>
      <c r="I12" s="124"/>
      <c r="J12" s="224">
        <v>1</v>
      </c>
      <c r="K12" s="254">
        <v>0.16060606060606061</v>
      </c>
      <c r="L12" s="254">
        <v>8.0303030303030307E-2</v>
      </c>
    </row>
    <row r="13" spans="1:12" ht="15.9" customHeight="1">
      <c r="A13" s="216"/>
      <c r="B13" s="97"/>
      <c r="C13" s="125"/>
      <c r="D13" s="125"/>
      <c r="E13" s="131">
        <f t="shared" si="0"/>
        <v>0</v>
      </c>
      <c r="F13" s="132" t="str">
        <f t="shared" si="1"/>
        <v/>
      </c>
      <c r="G13" s="135"/>
      <c r="H13" s="136"/>
      <c r="I13" s="124"/>
      <c r="J13" s="224">
        <v>1.5</v>
      </c>
      <c r="K13" s="254">
        <v>0.24090909090909088</v>
      </c>
      <c r="L13" s="254">
        <v>0.12045454545454544</v>
      </c>
    </row>
    <row r="14" spans="1:12" ht="15.9" customHeight="1">
      <c r="A14" s="216"/>
      <c r="B14" s="97"/>
      <c r="C14" s="125"/>
      <c r="D14" s="125"/>
      <c r="E14" s="131">
        <f t="shared" si="0"/>
        <v>0</v>
      </c>
      <c r="F14" s="132" t="str">
        <f t="shared" si="1"/>
        <v/>
      </c>
      <c r="G14" s="135"/>
      <c r="H14" s="136"/>
      <c r="I14" s="124"/>
      <c r="J14" s="224">
        <v>2</v>
      </c>
      <c r="K14" s="254">
        <v>0.32121212121212123</v>
      </c>
      <c r="L14" s="254">
        <v>0.16060606060606061</v>
      </c>
    </row>
    <row r="15" spans="1:12" ht="15.9" customHeight="1">
      <c r="A15" s="216"/>
      <c r="B15" s="97"/>
      <c r="C15" s="125"/>
      <c r="D15" s="125"/>
      <c r="E15" s="131">
        <f t="shared" si="0"/>
        <v>0</v>
      </c>
      <c r="F15" s="132" t="str">
        <f t="shared" si="1"/>
        <v/>
      </c>
      <c r="G15" s="135"/>
      <c r="H15" s="136"/>
      <c r="I15" s="124"/>
      <c r="J15" s="224">
        <v>2.5</v>
      </c>
      <c r="K15" s="254">
        <v>0.40151515151515149</v>
      </c>
      <c r="L15" s="254">
        <v>0.20075757575757575</v>
      </c>
    </row>
    <row r="16" spans="1:12" ht="15.9" customHeight="1">
      <c r="A16" s="216"/>
      <c r="B16" s="97"/>
      <c r="C16" s="125"/>
      <c r="D16" s="125"/>
      <c r="E16" s="131">
        <f t="shared" si="0"/>
        <v>0</v>
      </c>
      <c r="F16" s="132" t="str">
        <f t="shared" si="1"/>
        <v/>
      </c>
      <c r="G16" s="135"/>
      <c r="H16" s="136"/>
      <c r="I16" s="124"/>
      <c r="J16" s="224">
        <v>3</v>
      </c>
      <c r="K16" s="254">
        <v>0.48181818181818176</v>
      </c>
      <c r="L16" s="254">
        <v>0.24090909090909088</v>
      </c>
    </row>
    <row r="17" spans="1:12" ht="15.9" customHeight="1">
      <c r="A17" s="216"/>
      <c r="B17" s="97"/>
      <c r="C17" s="125"/>
      <c r="D17" s="125"/>
      <c r="E17" s="131">
        <f t="shared" si="0"/>
        <v>0</v>
      </c>
      <c r="F17" s="132" t="str">
        <f t="shared" si="1"/>
        <v/>
      </c>
      <c r="G17" s="135"/>
      <c r="H17" s="136"/>
      <c r="I17" s="124"/>
      <c r="J17" s="224">
        <v>3.5</v>
      </c>
      <c r="K17" s="254">
        <v>0.56212121212121213</v>
      </c>
      <c r="L17" s="254">
        <v>0.28106060606060607</v>
      </c>
    </row>
    <row r="18" spans="1:12" ht="15.9" customHeight="1">
      <c r="A18" s="216"/>
      <c r="B18" s="97"/>
      <c r="C18" s="125"/>
      <c r="D18" s="125"/>
      <c r="E18" s="131">
        <f t="shared" si="0"/>
        <v>0</v>
      </c>
      <c r="F18" s="132" t="str">
        <f t="shared" si="1"/>
        <v/>
      </c>
      <c r="G18" s="135"/>
      <c r="H18" s="136"/>
      <c r="I18" s="124"/>
      <c r="J18" s="224">
        <v>4</v>
      </c>
      <c r="K18" s="254">
        <v>0.64242424242424245</v>
      </c>
      <c r="L18" s="254">
        <v>0.32121212121212123</v>
      </c>
    </row>
    <row r="19" spans="1:12" ht="15.9" customHeight="1">
      <c r="A19" s="216"/>
      <c r="B19" s="97"/>
      <c r="C19" s="125"/>
      <c r="D19" s="125"/>
      <c r="E19" s="131">
        <f t="shared" si="0"/>
        <v>0</v>
      </c>
      <c r="F19" s="132" t="str">
        <f t="shared" si="1"/>
        <v/>
      </c>
      <c r="G19" s="135"/>
      <c r="H19" s="136"/>
      <c r="I19" s="124"/>
      <c r="J19" s="224">
        <v>4.5</v>
      </c>
      <c r="K19" s="254">
        <v>0.72272727272727277</v>
      </c>
      <c r="L19" s="254">
        <v>0.36136363636363639</v>
      </c>
    </row>
    <row r="20" spans="1:12" ht="15.9" customHeight="1">
      <c r="A20" s="216"/>
      <c r="B20" s="97"/>
      <c r="C20" s="125"/>
      <c r="D20" s="125"/>
      <c r="E20" s="131">
        <f t="shared" si="0"/>
        <v>0</v>
      </c>
      <c r="F20" s="132" t="str">
        <f t="shared" si="1"/>
        <v/>
      </c>
      <c r="G20" s="135"/>
      <c r="H20" s="136"/>
      <c r="I20" s="124"/>
      <c r="J20" s="224">
        <v>5</v>
      </c>
      <c r="K20" s="254">
        <v>0.80303030303030298</v>
      </c>
      <c r="L20" s="254">
        <v>0.40151515151515149</v>
      </c>
    </row>
    <row r="21" spans="1:12" ht="15.9" customHeight="1">
      <c r="A21" s="216"/>
      <c r="B21" s="97"/>
      <c r="C21" s="125"/>
      <c r="D21" s="125"/>
      <c r="E21" s="131">
        <f t="shared" si="0"/>
        <v>0</v>
      </c>
      <c r="F21" s="132" t="str">
        <f t="shared" si="1"/>
        <v/>
      </c>
      <c r="G21" s="135"/>
      <c r="H21" s="136"/>
      <c r="I21" s="124"/>
      <c r="J21" s="224">
        <v>5.5</v>
      </c>
      <c r="K21" s="254">
        <v>0.8833333333333333</v>
      </c>
      <c r="L21" s="254">
        <v>0.44166666666666665</v>
      </c>
    </row>
    <row r="22" spans="1:12" ht="15.9" customHeight="1">
      <c r="A22" s="216"/>
      <c r="B22" s="97"/>
      <c r="C22" s="125"/>
      <c r="D22" s="125"/>
      <c r="E22" s="131">
        <f t="shared" si="0"/>
        <v>0</v>
      </c>
      <c r="F22" s="132" t="str">
        <f t="shared" si="1"/>
        <v/>
      </c>
      <c r="G22" s="135"/>
      <c r="H22" s="136"/>
      <c r="I22" s="124"/>
      <c r="J22" s="224">
        <v>6</v>
      </c>
      <c r="K22" s="254">
        <v>0.96363636363636351</v>
      </c>
      <c r="L22" s="254">
        <v>0.48181818181818176</v>
      </c>
    </row>
    <row r="23" spans="1:12" ht="15.9" customHeight="1">
      <c r="A23" s="216"/>
      <c r="B23" s="97"/>
      <c r="C23" s="125"/>
      <c r="D23" s="125"/>
      <c r="E23" s="131">
        <f t="shared" si="0"/>
        <v>0</v>
      </c>
      <c r="F23" s="132" t="str">
        <f t="shared" si="1"/>
        <v/>
      </c>
      <c r="G23" s="135"/>
      <c r="H23" s="136"/>
      <c r="I23" s="124"/>
      <c r="J23" s="224">
        <v>6.5</v>
      </c>
      <c r="K23" s="254">
        <v>1.0439393939393937</v>
      </c>
      <c r="L23" s="254">
        <v>0.52196969696969686</v>
      </c>
    </row>
    <row r="24" spans="1:12" ht="15.9" customHeight="1">
      <c r="A24" s="216"/>
      <c r="B24" s="97"/>
      <c r="C24" s="125"/>
      <c r="D24" s="125"/>
      <c r="E24" s="131">
        <f t="shared" si="0"/>
        <v>0</v>
      </c>
      <c r="F24" s="132" t="str">
        <f t="shared" si="1"/>
        <v/>
      </c>
      <c r="G24" s="135"/>
      <c r="H24" s="136"/>
      <c r="I24" s="124"/>
      <c r="J24" s="224">
        <v>7</v>
      </c>
      <c r="K24" s="254">
        <v>1.1242424242424243</v>
      </c>
      <c r="L24" s="254">
        <v>0.56212121212121213</v>
      </c>
    </row>
    <row r="25" spans="1:12" ht="15.9" customHeight="1">
      <c r="A25" s="216"/>
      <c r="B25" s="97"/>
      <c r="C25" s="125"/>
      <c r="D25" s="125"/>
      <c r="E25" s="131">
        <f t="shared" si="0"/>
        <v>0</v>
      </c>
      <c r="F25" s="132" t="str">
        <f t="shared" si="1"/>
        <v/>
      </c>
      <c r="G25" s="135"/>
      <c r="H25" s="136"/>
      <c r="I25" s="124"/>
      <c r="J25" s="224">
        <v>7.5</v>
      </c>
      <c r="K25" s="254">
        <v>1.2045454545454546</v>
      </c>
      <c r="L25" s="254">
        <v>0.60227272727272729</v>
      </c>
    </row>
    <row r="26" spans="1:12" ht="15.9" customHeight="1">
      <c r="A26" s="216"/>
      <c r="B26" s="97"/>
      <c r="C26" s="125"/>
      <c r="D26" s="125"/>
      <c r="E26" s="131">
        <f t="shared" si="0"/>
        <v>0</v>
      </c>
      <c r="F26" s="132" t="str">
        <f t="shared" si="1"/>
        <v/>
      </c>
      <c r="G26" s="135"/>
      <c r="H26" s="136"/>
      <c r="I26" s="124"/>
      <c r="J26" s="224">
        <v>8</v>
      </c>
      <c r="K26" s="254">
        <v>1.2848484848484849</v>
      </c>
      <c r="L26" s="254">
        <v>0.64242424242424245</v>
      </c>
    </row>
    <row r="27" spans="1:12" ht="15.9" customHeight="1">
      <c r="A27" s="216"/>
      <c r="B27" s="97"/>
      <c r="C27" s="125"/>
      <c r="D27" s="125"/>
      <c r="E27" s="131">
        <f t="shared" si="0"/>
        <v>0</v>
      </c>
      <c r="F27" s="132" t="str">
        <f t="shared" si="1"/>
        <v/>
      </c>
      <c r="G27" s="135"/>
      <c r="H27" s="136"/>
      <c r="I27" s="124"/>
      <c r="J27" s="224">
        <v>8.5</v>
      </c>
      <c r="K27" s="254">
        <v>1.3651515151515152</v>
      </c>
      <c r="L27" s="254">
        <v>0.68257575757575761</v>
      </c>
    </row>
    <row r="28" spans="1:12" ht="15.9" customHeight="1">
      <c r="A28" s="216"/>
      <c r="B28" s="97"/>
      <c r="C28" s="125"/>
      <c r="D28" s="125"/>
      <c r="E28" s="131">
        <f t="shared" si="0"/>
        <v>0</v>
      </c>
      <c r="F28" s="132" t="str">
        <f t="shared" si="1"/>
        <v/>
      </c>
      <c r="G28" s="135"/>
      <c r="H28" s="136"/>
      <c r="I28" s="124"/>
      <c r="J28" s="224">
        <v>9</v>
      </c>
      <c r="K28" s="254">
        <v>1.4454545454545455</v>
      </c>
      <c r="L28" s="254">
        <v>0.72272727272727277</v>
      </c>
    </row>
    <row r="29" spans="1:12" ht="15.9" customHeight="1">
      <c r="A29" s="216"/>
      <c r="B29" s="97"/>
      <c r="C29" s="125"/>
      <c r="D29" s="125"/>
      <c r="E29" s="131">
        <f t="shared" si="0"/>
        <v>0</v>
      </c>
      <c r="F29" s="132" t="str">
        <f t="shared" si="1"/>
        <v/>
      </c>
      <c r="G29" s="135"/>
      <c r="H29" s="136"/>
      <c r="I29" s="124"/>
      <c r="J29" s="224">
        <v>9.5</v>
      </c>
      <c r="K29" s="254">
        <v>1.5257575757575759</v>
      </c>
      <c r="L29" s="254">
        <v>0.76287878787878793</v>
      </c>
    </row>
    <row r="30" spans="1:12" ht="15.9" customHeight="1">
      <c r="A30" s="216"/>
      <c r="B30" s="97"/>
      <c r="C30" s="125"/>
      <c r="D30" s="125"/>
      <c r="E30" s="131">
        <f t="shared" si="0"/>
        <v>0</v>
      </c>
      <c r="F30" s="132" t="str">
        <f t="shared" si="1"/>
        <v/>
      </c>
      <c r="G30" s="135"/>
      <c r="H30" s="136"/>
      <c r="I30" s="124"/>
      <c r="J30" s="224">
        <v>10</v>
      </c>
      <c r="K30" s="254">
        <v>1.606060606060606</v>
      </c>
      <c r="L30" s="254">
        <v>0.80303030303030298</v>
      </c>
    </row>
    <row r="31" spans="1:12" ht="15.9" customHeight="1">
      <c r="A31" s="216"/>
      <c r="B31" s="97"/>
      <c r="C31" s="125"/>
      <c r="D31" s="125"/>
      <c r="E31" s="131">
        <f t="shared" si="0"/>
        <v>0</v>
      </c>
      <c r="F31" s="132" t="str">
        <f t="shared" si="1"/>
        <v/>
      </c>
      <c r="G31" s="135"/>
      <c r="H31" s="136"/>
      <c r="I31" s="124"/>
      <c r="J31" s="224">
        <v>10.5</v>
      </c>
      <c r="K31" s="254">
        <v>1.6863636363636363</v>
      </c>
      <c r="L31" s="254">
        <v>0.84318181818181814</v>
      </c>
    </row>
    <row r="32" spans="1:12" ht="15.9" customHeight="1">
      <c r="A32" s="216"/>
      <c r="B32" s="97"/>
      <c r="C32" s="125"/>
      <c r="D32" s="125"/>
      <c r="E32" s="131">
        <f t="shared" si="0"/>
        <v>0</v>
      </c>
      <c r="F32" s="132" t="str">
        <f t="shared" si="1"/>
        <v/>
      </c>
      <c r="G32" s="135"/>
      <c r="H32" s="136"/>
      <c r="I32" s="124"/>
      <c r="J32" s="224">
        <v>11</v>
      </c>
      <c r="K32" s="254">
        <v>1.7666666666666666</v>
      </c>
      <c r="L32" s="254">
        <v>0.8833333333333333</v>
      </c>
    </row>
    <row r="33" spans="1:12" ht="15.9" customHeight="1">
      <c r="A33" s="216"/>
      <c r="B33" s="97"/>
      <c r="C33" s="125"/>
      <c r="D33" s="125"/>
      <c r="E33" s="131">
        <f t="shared" si="0"/>
        <v>0</v>
      </c>
      <c r="F33" s="132" t="str">
        <f t="shared" si="1"/>
        <v/>
      </c>
      <c r="G33" s="135"/>
      <c r="H33" s="136"/>
      <c r="I33" s="124"/>
      <c r="J33" s="224">
        <v>11.5</v>
      </c>
      <c r="K33" s="254">
        <v>1.8469696969696969</v>
      </c>
      <c r="L33" s="254">
        <v>0.92348484848484846</v>
      </c>
    </row>
    <row r="34" spans="1:12" ht="15.9" customHeight="1">
      <c r="A34" s="216"/>
      <c r="B34" s="97"/>
      <c r="C34" s="125"/>
      <c r="D34" s="125"/>
      <c r="E34" s="131">
        <f t="shared" si="0"/>
        <v>0</v>
      </c>
      <c r="F34" s="132" t="str">
        <f t="shared" si="1"/>
        <v/>
      </c>
      <c r="G34" s="135"/>
      <c r="H34" s="136"/>
      <c r="I34" s="124"/>
      <c r="J34" s="224">
        <v>12</v>
      </c>
      <c r="K34" s="254">
        <v>1.927272727272727</v>
      </c>
      <c r="L34" s="254">
        <v>0.96363636363636351</v>
      </c>
    </row>
    <row r="35" spans="1:12" ht="15.9" customHeight="1">
      <c r="A35" s="216"/>
      <c r="B35" s="97"/>
      <c r="C35" s="125"/>
      <c r="D35" s="125"/>
      <c r="E35" s="131">
        <f t="shared" si="0"/>
        <v>0</v>
      </c>
      <c r="F35" s="132" t="str">
        <f t="shared" si="1"/>
        <v/>
      </c>
      <c r="G35" s="135"/>
      <c r="H35" s="136"/>
      <c r="I35" s="124"/>
      <c r="J35" s="224">
        <v>12.5</v>
      </c>
      <c r="K35" s="254">
        <v>2.0075757575757578</v>
      </c>
      <c r="L35" s="254">
        <v>1.0037878787878789</v>
      </c>
    </row>
    <row r="36" spans="1:12" ht="15.9" customHeight="1">
      <c r="A36" s="216"/>
      <c r="B36" s="97"/>
      <c r="C36" s="125"/>
      <c r="D36" s="125"/>
      <c r="E36" s="131">
        <f t="shared" si="0"/>
        <v>0</v>
      </c>
      <c r="F36" s="132" t="str">
        <f t="shared" si="1"/>
        <v/>
      </c>
      <c r="G36" s="135"/>
      <c r="H36" s="136"/>
      <c r="I36" s="124"/>
      <c r="J36" s="224">
        <v>13</v>
      </c>
      <c r="K36" s="254">
        <v>2.0878787878787874</v>
      </c>
      <c r="L36" s="254">
        <v>1.0439393939393937</v>
      </c>
    </row>
    <row r="37" spans="1:12" ht="15.9" customHeight="1">
      <c r="A37" s="216"/>
      <c r="B37" s="97"/>
      <c r="C37" s="125"/>
      <c r="D37" s="125"/>
      <c r="E37" s="131">
        <f t="shared" si="0"/>
        <v>0</v>
      </c>
      <c r="F37" s="132" t="str">
        <f t="shared" si="1"/>
        <v/>
      </c>
      <c r="G37" s="135"/>
      <c r="H37" s="136"/>
      <c r="I37" s="124"/>
      <c r="J37" s="224">
        <v>13.5</v>
      </c>
      <c r="K37" s="254">
        <v>2.168181818181818</v>
      </c>
      <c r="L37" s="254">
        <v>1.084090909090909</v>
      </c>
    </row>
    <row r="38" spans="1:12" ht="15.9" customHeight="1">
      <c r="A38" s="216"/>
      <c r="B38" s="97"/>
      <c r="C38" s="125"/>
      <c r="D38" s="125"/>
      <c r="E38" s="131">
        <f t="shared" si="0"/>
        <v>0</v>
      </c>
      <c r="F38" s="132" t="str">
        <f t="shared" si="1"/>
        <v/>
      </c>
      <c r="G38" s="135"/>
      <c r="H38" s="136"/>
      <c r="I38" s="124"/>
      <c r="J38" s="224">
        <v>14</v>
      </c>
      <c r="K38" s="254">
        <v>2.2484848484848485</v>
      </c>
      <c r="L38" s="254">
        <v>1.1242424242424243</v>
      </c>
    </row>
    <row r="39" spans="1:12" ht="15.9" customHeight="1">
      <c r="A39" s="216"/>
      <c r="B39" s="97"/>
      <c r="C39" s="125"/>
      <c r="D39" s="125"/>
      <c r="E39" s="131">
        <f t="shared" si="0"/>
        <v>0</v>
      </c>
      <c r="F39" s="132" t="str">
        <f t="shared" si="1"/>
        <v/>
      </c>
      <c r="G39" s="135"/>
      <c r="H39" s="136"/>
      <c r="I39" s="124"/>
      <c r="J39" s="224">
        <v>14.5</v>
      </c>
      <c r="K39" s="254">
        <v>2.3287878787878786</v>
      </c>
      <c r="L39" s="254">
        <v>1.1643939393939393</v>
      </c>
    </row>
    <row r="40" spans="1:12" ht="15.9" customHeight="1">
      <c r="A40" s="216"/>
      <c r="B40" s="97"/>
      <c r="C40" s="125"/>
      <c r="D40" s="125"/>
      <c r="E40" s="131">
        <f t="shared" si="0"/>
        <v>0</v>
      </c>
      <c r="F40" s="132" t="str">
        <f t="shared" si="1"/>
        <v/>
      </c>
      <c r="G40" s="135"/>
      <c r="H40" s="136"/>
      <c r="I40" s="124"/>
      <c r="J40" s="224">
        <v>15</v>
      </c>
      <c r="K40" s="254">
        <v>2.4090909090909092</v>
      </c>
      <c r="L40" s="254">
        <v>1.2045454545454546</v>
      </c>
    </row>
    <row r="41" spans="1:12" ht="15.9" customHeight="1">
      <c r="A41" s="216"/>
      <c r="B41" s="97"/>
      <c r="C41" s="125"/>
      <c r="D41" s="125"/>
      <c r="E41" s="131">
        <f t="shared" si="0"/>
        <v>0</v>
      </c>
      <c r="F41" s="132" t="str">
        <f t="shared" si="1"/>
        <v/>
      </c>
      <c r="G41" s="135"/>
      <c r="H41" s="136"/>
      <c r="I41" s="124"/>
      <c r="J41" s="224">
        <v>15.5</v>
      </c>
      <c r="K41" s="254">
        <v>2.4893939393939393</v>
      </c>
      <c r="L41" s="254">
        <v>1.2446969696969696</v>
      </c>
    </row>
    <row r="42" spans="1:12" ht="15.9" customHeight="1">
      <c r="A42" s="216"/>
      <c r="B42" s="97"/>
      <c r="C42" s="125"/>
      <c r="D42" s="125"/>
      <c r="E42" s="131">
        <f t="shared" si="0"/>
        <v>0</v>
      </c>
      <c r="F42" s="132" t="str">
        <f t="shared" si="1"/>
        <v/>
      </c>
      <c r="G42" s="135"/>
      <c r="H42" s="136"/>
      <c r="I42" s="124"/>
      <c r="J42" s="224">
        <v>16</v>
      </c>
      <c r="K42" s="254">
        <v>2.5696969696969698</v>
      </c>
      <c r="L42" s="254">
        <v>1.2848484848484849</v>
      </c>
    </row>
    <row r="43" spans="1:12" ht="15.9" customHeight="1">
      <c r="A43" s="216"/>
      <c r="B43" s="97"/>
      <c r="C43" s="125"/>
      <c r="D43" s="125"/>
      <c r="E43" s="131">
        <f t="shared" si="0"/>
        <v>0</v>
      </c>
      <c r="F43" s="132" t="str">
        <f t="shared" si="1"/>
        <v/>
      </c>
      <c r="G43" s="135"/>
      <c r="H43" s="136"/>
      <c r="I43" s="124"/>
      <c r="J43" s="224">
        <v>16.5</v>
      </c>
      <c r="K43" s="254">
        <v>2.65</v>
      </c>
      <c r="L43" s="254">
        <v>1.325</v>
      </c>
    </row>
    <row r="44" spans="1:12" ht="15.9" customHeight="1">
      <c r="A44" s="216"/>
      <c r="B44" s="97"/>
      <c r="C44" s="125"/>
      <c r="D44" s="125"/>
      <c r="E44" s="131">
        <f t="shared" si="0"/>
        <v>0</v>
      </c>
      <c r="F44" s="132" t="str">
        <f t="shared" si="1"/>
        <v/>
      </c>
      <c r="G44" s="135"/>
      <c r="H44" s="136"/>
      <c r="I44" s="124"/>
      <c r="J44" s="224">
        <v>17</v>
      </c>
      <c r="K44" s="254">
        <v>2.7303030303030305</v>
      </c>
      <c r="L44" s="254">
        <v>1.3651515151515152</v>
      </c>
    </row>
    <row r="45" spans="1:12" ht="15.9" customHeight="1">
      <c r="A45" s="216"/>
      <c r="B45" s="97"/>
      <c r="C45" s="125"/>
      <c r="D45" s="125"/>
      <c r="E45" s="131">
        <f t="shared" si="0"/>
        <v>0</v>
      </c>
      <c r="F45" s="132" t="str">
        <f t="shared" si="1"/>
        <v/>
      </c>
      <c r="G45" s="135"/>
      <c r="H45" s="136"/>
      <c r="I45" s="124"/>
      <c r="J45" s="224">
        <v>17.5</v>
      </c>
      <c r="K45" s="254">
        <v>2.8106060606060606</v>
      </c>
      <c r="L45" s="254">
        <v>1.4053030303030303</v>
      </c>
    </row>
    <row r="46" spans="1:12" ht="15.9" customHeight="1">
      <c r="A46" s="216"/>
      <c r="B46" s="97"/>
      <c r="C46" s="125"/>
      <c r="D46" s="125"/>
      <c r="E46" s="131">
        <f t="shared" si="0"/>
        <v>0</v>
      </c>
      <c r="F46" s="132" t="str">
        <f t="shared" si="1"/>
        <v/>
      </c>
      <c r="G46" s="135"/>
      <c r="H46" s="136"/>
      <c r="I46" s="124"/>
      <c r="J46" s="224">
        <v>18</v>
      </c>
      <c r="K46" s="254">
        <v>2.8909090909090911</v>
      </c>
      <c r="L46" s="254">
        <v>1.4454545454545455</v>
      </c>
    </row>
    <row r="47" spans="1:12" ht="15.9" customHeight="1">
      <c r="A47" s="216"/>
      <c r="B47" s="97"/>
      <c r="C47" s="125"/>
      <c r="D47" s="125"/>
      <c r="E47" s="131">
        <f t="shared" si="0"/>
        <v>0</v>
      </c>
      <c r="F47" s="132" t="str">
        <f t="shared" si="1"/>
        <v/>
      </c>
      <c r="G47" s="135"/>
      <c r="H47" s="136"/>
      <c r="I47" s="124"/>
      <c r="J47" s="224">
        <v>18.5</v>
      </c>
      <c r="K47" s="254">
        <v>2.9712121212121212</v>
      </c>
      <c r="L47" s="254">
        <v>1.4856060606060606</v>
      </c>
    </row>
    <row r="48" spans="1:12" ht="15.9" customHeight="1">
      <c r="A48" s="216"/>
      <c r="B48" s="97"/>
      <c r="C48" s="125"/>
      <c r="D48" s="125"/>
      <c r="E48" s="131">
        <f t="shared" si="0"/>
        <v>0</v>
      </c>
      <c r="F48" s="132" t="str">
        <f t="shared" si="1"/>
        <v/>
      </c>
      <c r="G48" s="135"/>
      <c r="H48" s="136"/>
      <c r="I48" s="124"/>
      <c r="J48" s="224">
        <v>19</v>
      </c>
      <c r="K48" s="254">
        <v>3.0515151515151517</v>
      </c>
      <c r="L48" s="254">
        <v>1.5257575757575759</v>
      </c>
    </row>
    <row r="49" spans="1:12" ht="15.9" customHeight="1">
      <c r="A49" s="216"/>
      <c r="B49" s="97"/>
      <c r="C49" s="125"/>
      <c r="D49" s="125"/>
      <c r="E49" s="131">
        <f t="shared" si="0"/>
        <v>0</v>
      </c>
      <c r="F49" s="132" t="str">
        <f t="shared" si="1"/>
        <v/>
      </c>
      <c r="G49" s="135"/>
      <c r="H49" s="136"/>
      <c r="I49" s="124"/>
      <c r="J49" s="224">
        <v>19.5</v>
      </c>
      <c r="K49" s="254">
        <v>3.1318181818181818</v>
      </c>
      <c r="L49" s="254">
        <v>1.5659090909090909</v>
      </c>
    </row>
    <row r="50" spans="1:12" ht="15.9" customHeight="1">
      <c r="A50" s="216"/>
      <c r="B50" s="97"/>
      <c r="C50" s="125"/>
      <c r="D50" s="125"/>
      <c r="E50" s="131">
        <f t="shared" si="0"/>
        <v>0</v>
      </c>
      <c r="F50" s="132" t="str">
        <f t="shared" si="1"/>
        <v/>
      </c>
      <c r="G50" s="135"/>
      <c r="H50" s="136"/>
      <c r="I50" s="124"/>
      <c r="J50" s="224">
        <v>20</v>
      </c>
      <c r="K50" s="254">
        <v>3.2121212121212119</v>
      </c>
      <c r="L50" s="254">
        <v>1.606060606060606</v>
      </c>
    </row>
    <row r="51" spans="1:12" ht="15.9" customHeight="1">
      <c r="A51" s="216"/>
      <c r="B51" s="97"/>
      <c r="C51" s="125"/>
      <c r="D51" s="125"/>
      <c r="E51" s="131">
        <f t="shared" si="0"/>
        <v>0</v>
      </c>
      <c r="F51" s="132" t="str">
        <f t="shared" si="1"/>
        <v/>
      </c>
      <c r="G51" s="135"/>
      <c r="H51" s="136"/>
      <c r="I51" s="124"/>
      <c r="J51" s="224">
        <v>20.5</v>
      </c>
      <c r="K51" s="254">
        <v>3.2924242424242425</v>
      </c>
      <c r="L51" s="254">
        <v>1.6462121212121212</v>
      </c>
    </row>
    <row r="52" spans="1:12" ht="15.9" customHeight="1">
      <c r="A52" s="216"/>
      <c r="B52" s="97"/>
      <c r="C52" s="125"/>
      <c r="D52" s="125"/>
      <c r="E52" s="131">
        <f t="shared" si="0"/>
        <v>0</v>
      </c>
      <c r="F52" s="132" t="str">
        <f t="shared" si="1"/>
        <v/>
      </c>
      <c r="G52" s="135"/>
      <c r="H52" s="136"/>
      <c r="I52" s="124"/>
      <c r="J52" s="224">
        <v>21</v>
      </c>
      <c r="K52" s="254">
        <v>3.3727272727272726</v>
      </c>
      <c r="L52" s="254">
        <v>1.6863636363636363</v>
      </c>
    </row>
    <row r="53" spans="1:12" ht="15.9" customHeight="1">
      <c r="A53" s="216"/>
      <c r="B53" s="97"/>
      <c r="C53" s="125"/>
      <c r="D53" s="125"/>
      <c r="E53" s="131">
        <f t="shared" si="0"/>
        <v>0</v>
      </c>
      <c r="F53" s="132" t="str">
        <f t="shared" si="1"/>
        <v/>
      </c>
      <c r="G53" s="135"/>
      <c r="H53" s="136"/>
      <c r="I53" s="124"/>
      <c r="J53" s="224">
        <v>21.5</v>
      </c>
      <c r="K53" s="254">
        <v>3.4530303030303031</v>
      </c>
      <c r="L53" s="254">
        <v>1.7265151515151516</v>
      </c>
    </row>
    <row r="54" spans="1:12" ht="15.9" customHeight="1">
      <c r="A54" s="216"/>
      <c r="B54" s="97"/>
      <c r="C54" s="125"/>
      <c r="D54" s="125"/>
      <c r="E54" s="131">
        <f t="shared" si="0"/>
        <v>0</v>
      </c>
      <c r="F54" s="132" t="str">
        <f t="shared" si="1"/>
        <v/>
      </c>
      <c r="G54" s="135"/>
      <c r="H54" s="136"/>
      <c r="I54" s="124"/>
      <c r="J54" s="224">
        <v>22</v>
      </c>
      <c r="K54" s="254">
        <v>3.5333333333333332</v>
      </c>
      <c r="L54" s="254">
        <v>1.7666666666666666</v>
      </c>
    </row>
    <row r="55" spans="1:12" ht="15.9" customHeight="1">
      <c r="A55" s="216"/>
      <c r="B55" s="97"/>
      <c r="C55" s="125"/>
      <c r="D55" s="125"/>
      <c r="E55" s="131">
        <f t="shared" si="0"/>
        <v>0</v>
      </c>
      <c r="F55" s="132" t="str">
        <f t="shared" si="1"/>
        <v/>
      </c>
      <c r="G55" s="135"/>
      <c r="H55" s="136"/>
      <c r="I55" s="124"/>
      <c r="J55" s="224">
        <v>22.5</v>
      </c>
      <c r="K55" s="254">
        <v>3.6136363636363638</v>
      </c>
      <c r="L55" s="254">
        <v>1.8068181818181819</v>
      </c>
    </row>
    <row r="56" spans="1:12" ht="15.9" customHeight="1">
      <c r="A56" s="216"/>
      <c r="B56" s="97"/>
      <c r="C56" s="125"/>
      <c r="D56" s="125"/>
      <c r="E56" s="131">
        <f t="shared" si="0"/>
        <v>0</v>
      </c>
      <c r="F56" s="132" t="str">
        <f t="shared" si="1"/>
        <v/>
      </c>
      <c r="G56" s="135"/>
      <c r="H56" s="136"/>
      <c r="I56" s="124"/>
      <c r="J56" s="224">
        <v>23</v>
      </c>
      <c r="K56" s="254">
        <v>3.6939393939393939</v>
      </c>
      <c r="L56" s="254">
        <v>1.8469696969696969</v>
      </c>
    </row>
    <row r="57" spans="1:12" ht="15.9" customHeight="1">
      <c r="A57" s="216"/>
      <c r="B57" s="97"/>
      <c r="C57" s="125"/>
      <c r="D57" s="125"/>
      <c r="E57" s="131">
        <f t="shared" si="0"/>
        <v>0</v>
      </c>
      <c r="F57" s="132" t="str">
        <f t="shared" si="1"/>
        <v/>
      </c>
      <c r="G57" s="135"/>
      <c r="H57" s="136"/>
      <c r="I57" s="124"/>
      <c r="J57" s="224">
        <v>23.5</v>
      </c>
      <c r="K57" s="254">
        <v>3.7742424242424244</v>
      </c>
      <c r="L57" s="254">
        <v>1.8871212121212122</v>
      </c>
    </row>
    <row r="58" spans="1:12" ht="15.9" customHeight="1">
      <c r="A58" s="216"/>
      <c r="B58" s="97"/>
      <c r="C58" s="125"/>
      <c r="D58" s="125"/>
      <c r="E58" s="131">
        <f t="shared" si="0"/>
        <v>0</v>
      </c>
      <c r="F58" s="132" t="str">
        <f t="shared" si="1"/>
        <v/>
      </c>
      <c r="G58" s="135"/>
      <c r="H58" s="136"/>
      <c r="I58" s="124"/>
      <c r="J58" s="224">
        <v>24</v>
      </c>
      <c r="K58" s="254">
        <v>3.8545454545454541</v>
      </c>
      <c r="L58" s="254">
        <v>1.927272727272727</v>
      </c>
    </row>
    <row r="59" spans="1:12" ht="15.9" customHeight="1">
      <c r="A59" s="216"/>
      <c r="B59" s="97"/>
      <c r="C59" s="125"/>
      <c r="D59" s="125"/>
      <c r="E59" s="131">
        <f t="shared" si="0"/>
        <v>0</v>
      </c>
      <c r="F59" s="132" t="str">
        <f t="shared" si="1"/>
        <v/>
      </c>
      <c r="G59" s="135"/>
      <c r="H59" s="136"/>
      <c r="I59" s="124"/>
      <c r="J59" s="224">
        <v>24.5</v>
      </c>
      <c r="K59" s="254">
        <v>3.934848484848485</v>
      </c>
      <c r="L59" s="254">
        <v>1.9674242424242425</v>
      </c>
    </row>
    <row r="60" spans="1:12" ht="15.9" customHeight="1">
      <c r="A60" s="216"/>
      <c r="B60" s="97"/>
      <c r="C60" s="125"/>
      <c r="D60" s="125"/>
      <c r="E60" s="131">
        <f t="shared" si="0"/>
        <v>0</v>
      </c>
      <c r="F60" s="132" t="str">
        <f t="shared" si="1"/>
        <v/>
      </c>
      <c r="G60" s="135"/>
      <c r="H60" s="136"/>
      <c r="I60" s="124"/>
      <c r="J60" s="224">
        <v>25</v>
      </c>
      <c r="K60" s="254">
        <v>4.0151515151515156</v>
      </c>
      <c r="L60" s="254">
        <v>2.0075757575757578</v>
      </c>
    </row>
    <row r="61" spans="1:12" ht="15.9" customHeight="1">
      <c r="A61" s="216"/>
      <c r="B61" s="97"/>
      <c r="C61" s="125"/>
      <c r="D61" s="125"/>
      <c r="E61" s="131">
        <f t="shared" si="0"/>
        <v>0</v>
      </c>
      <c r="F61" s="132" t="str">
        <f t="shared" si="1"/>
        <v/>
      </c>
      <c r="G61" s="135"/>
      <c r="H61" s="136"/>
      <c r="I61" s="124"/>
      <c r="J61" s="224">
        <v>25.5</v>
      </c>
      <c r="K61" s="254">
        <v>4.0954545454545457</v>
      </c>
      <c r="L61" s="254">
        <v>2.0477272727272728</v>
      </c>
    </row>
    <row r="62" spans="1:12" ht="15.9" customHeight="1">
      <c r="A62" s="216"/>
      <c r="B62" s="97"/>
      <c r="C62" s="125"/>
      <c r="D62" s="125"/>
      <c r="E62" s="131">
        <f t="shared" si="0"/>
        <v>0</v>
      </c>
      <c r="F62" s="132" t="str">
        <f t="shared" si="1"/>
        <v/>
      </c>
      <c r="G62" s="135"/>
      <c r="H62" s="136"/>
      <c r="I62" s="124"/>
      <c r="J62" s="224">
        <v>26</v>
      </c>
      <c r="K62" s="254">
        <v>4.1757575757575749</v>
      </c>
      <c r="L62" s="254">
        <v>2.0878787878787874</v>
      </c>
    </row>
    <row r="63" spans="1:12" ht="15.9" customHeight="1">
      <c r="A63" s="216"/>
      <c r="B63" s="97"/>
      <c r="C63" s="125"/>
      <c r="D63" s="125"/>
      <c r="E63" s="131">
        <f t="shared" si="0"/>
        <v>0</v>
      </c>
      <c r="F63" s="132" t="str">
        <f t="shared" si="1"/>
        <v/>
      </c>
      <c r="G63" s="135"/>
      <c r="H63" s="136"/>
      <c r="I63" s="124"/>
      <c r="J63" s="224">
        <v>26.5</v>
      </c>
      <c r="K63" s="254">
        <v>4.2560606060606059</v>
      </c>
      <c r="L63" s="254">
        <v>2.1280303030303029</v>
      </c>
    </row>
    <row r="64" spans="1:12" ht="15.9" customHeight="1">
      <c r="A64" s="216"/>
      <c r="B64" s="97"/>
      <c r="C64" s="125"/>
      <c r="D64" s="125"/>
      <c r="E64" s="131">
        <f t="shared" si="0"/>
        <v>0</v>
      </c>
      <c r="F64" s="132" t="str">
        <f t="shared" si="1"/>
        <v/>
      </c>
      <c r="G64" s="135"/>
      <c r="H64" s="136"/>
      <c r="I64" s="124"/>
      <c r="J64" s="224">
        <v>27</v>
      </c>
      <c r="K64" s="254">
        <v>4.336363636363636</v>
      </c>
      <c r="L64" s="254">
        <v>2.168181818181818</v>
      </c>
    </row>
    <row r="65" spans="1:12" ht="15.9" customHeight="1">
      <c r="A65" s="216"/>
      <c r="B65" s="97"/>
      <c r="C65" s="125"/>
      <c r="D65" s="125"/>
      <c r="E65" s="131">
        <f t="shared" si="0"/>
        <v>0</v>
      </c>
      <c r="F65" s="132" t="str">
        <f t="shared" si="1"/>
        <v/>
      </c>
      <c r="G65" s="135"/>
      <c r="H65" s="136"/>
      <c r="I65" s="124"/>
      <c r="J65" s="224">
        <v>27.5</v>
      </c>
      <c r="K65" s="254">
        <v>4.416666666666667</v>
      </c>
      <c r="L65" s="254">
        <v>2.2083333333333335</v>
      </c>
    </row>
    <row r="66" spans="1:12" ht="15.9" customHeight="1">
      <c r="A66" s="216"/>
      <c r="B66" s="97"/>
      <c r="C66" s="125"/>
      <c r="D66" s="125"/>
      <c r="E66" s="131">
        <f t="shared" si="0"/>
        <v>0</v>
      </c>
      <c r="F66" s="132" t="str">
        <f t="shared" si="1"/>
        <v/>
      </c>
      <c r="G66" s="135"/>
      <c r="H66" s="136"/>
      <c r="I66" s="124"/>
      <c r="J66" s="224">
        <v>28</v>
      </c>
      <c r="K66" s="254">
        <v>4.4969696969696971</v>
      </c>
      <c r="L66" s="254">
        <v>2.2484848484848485</v>
      </c>
    </row>
    <row r="67" spans="1:12" ht="15.9" customHeight="1">
      <c r="A67" s="216"/>
      <c r="B67" s="97"/>
      <c r="C67" s="125"/>
      <c r="D67" s="125"/>
      <c r="E67" s="131">
        <f t="shared" si="0"/>
        <v>0</v>
      </c>
      <c r="F67" s="132" t="str">
        <f t="shared" si="1"/>
        <v/>
      </c>
      <c r="G67" s="135"/>
      <c r="H67" s="136"/>
      <c r="I67" s="124"/>
      <c r="J67" s="224">
        <v>28.5</v>
      </c>
      <c r="K67" s="254">
        <v>4.5772727272727272</v>
      </c>
      <c r="L67" s="254">
        <v>2.2886363636363636</v>
      </c>
    </row>
    <row r="68" spans="1:12" ht="15.9" customHeight="1">
      <c r="A68" s="216"/>
      <c r="B68" s="97"/>
      <c r="C68" s="125"/>
      <c r="D68" s="125"/>
      <c r="E68" s="131">
        <f t="shared" si="0"/>
        <v>0</v>
      </c>
      <c r="F68" s="132" t="str">
        <f t="shared" si="1"/>
        <v/>
      </c>
      <c r="G68" s="135"/>
      <c r="H68" s="136"/>
      <c r="I68" s="124"/>
      <c r="J68" s="224">
        <v>29</v>
      </c>
      <c r="K68" s="254">
        <v>4.6575757575757573</v>
      </c>
      <c r="L68" s="254">
        <v>2.3287878787878786</v>
      </c>
    </row>
    <row r="69" spans="1:12" ht="15.9" customHeight="1">
      <c r="A69" s="216"/>
      <c r="B69" s="97"/>
      <c r="C69" s="125"/>
      <c r="D69" s="125"/>
      <c r="E69" s="131">
        <f t="shared" si="0"/>
        <v>0</v>
      </c>
      <c r="F69" s="132" t="str">
        <f t="shared" si="1"/>
        <v/>
      </c>
      <c r="G69" s="135"/>
      <c r="H69" s="136"/>
      <c r="I69" s="124"/>
      <c r="J69" s="224">
        <v>29.5</v>
      </c>
      <c r="K69" s="254">
        <v>4.7378787878787882</v>
      </c>
      <c r="L69" s="254">
        <v>2.3689393939393941</v>
      </c>
    </row>
    <row r="70" spans="1:12" ht="15.9" customHeight="1">
      <c r="A70" s="216"/>
      <c r="B70" s="97"/>
      <c r="C70" s="125"/>
      <c r="D70" s="125"/>
      <c r="E70" s="131">
        <f t="shared" si="0"/>
        <v>0</v>
      </c>
      <c r="F70" s="132" t="str">
        <f t="shared" si="1"/>
        <v/>
      </c>
      <c r="G70" s="135"/>
      <c r="H70" s="136"/>
      <c r="I70" s="124"/>
      <c r="J70" s="224">
        <v>30</v>
      </c>
      <c r="K70" s="254">
        <v>4.8181818181818183</v>
      </c>
      <c r="L70" s="254">
        <v>2.4090909090909092</v>
      </c>
    </row>
    <row r="71" spans="1:12" ht="15.9" customHeight="1">
      <c r="A71" s="216"/>
      <c r="B71" s="97"/>
      <c r="C71" s="125"/>
      <c r="D71" s="125"/>
      <c r="E71" s="131">
        <f t="shared" si="0"/>
        <v>0</v>
      </c>
      <c r="F71" s="132" t="str">
        <f t="shared" si="1"/>
        <v/>
      </c>
      <c r="G71" s="135"/>
      <c r="H71" s="136"/>
      <c r="I71" s="124"/>
      <c r="J71" s="224">
        <v>30.5</v>
      </c>
      <c r="K71" s="254">
        <v>4.8984848484848484</v>
      </c>
      <c r="L71" s="254">
        <v>2.4492424242424242</v>
      </c>
    </row>
    <row r="72" spans="1:12" ht="15.9" customHeight="1">
      <c r="A72" s="216"/>
      <c r="B72" s="97"/>
      <c r="C72" s="125"/>
      <c r="D72" s="125"/>
      <c r="E72" s="131">
        <f t="shared" si="0"/>
        <v>0</v>
      </c>
      <c r="F72" s="132" t="str">
        <f t="shared" si="1"/>
        <v/>
      </c>
      <c r="G72" s="135"/>
      <c r="H72" s="136"/>
      <c r="I72" s="124"/>
      <c r="J72" s="224">
        <v>31</v>
      </c>
      <c r="K72" s="254">
        <v>4.9787878787878785</v>
      </c>
      <c r="L72" s="254">
        <v>2.4893939393939393</v>
      </c>
    </row>
    <row r="73" spans="1:12" ht="15.9" customHeight="1">
      <c r="A73" s="216"/>
      <c r="B73" s="97"/>
      <c r="C73" s="125"/>
      <c r="D73" s="125"/>
      <c r="E73" s="131">
        <f t="shared" ref="E73:E136" si="2">IF(D73="",0,SUM(C73-D73))</f>
        <v>0</v>
      </c>
      <c r="F73" s="132" t="str">
        <f t="shared" ref="F73:F136" si="3">IF(E73="","",VLOOKUP(E73,$J$10:$L$96,B73+1))</f>
        <v/>
      </c>
      <c r="G73" s="135"/>
      <c r="H73" s="136"/>
      <c r="I73" s="124"/>
      <c r="J73" s="224">
        <v>31.5</v>
      </c>
      <c r="K73" s="254">
        <v>5.0590909090909095</v>
      </c>
      <c r="L73" s="254">
        <v>2.5295454545454548</v>
      </c>
    </row>
    <row r="74" spans="1:12" ht="15.9" customHeight="1">
      <c r="A74" s="216"/>
      <c r="B74" s="97"/>
      <c r="C74" s="125"/>
      <c r="D74" s="125"/>
      <c r="E74" s="131">
        <f t="shared" si="2"/>
        <v>0</v>
      </c>
      <c r="F74" s="132" t="str">
        <f t="shared" si="3"/>
        <v/>
      </c>
      <c r="G74" s="135"/>
      <c r="H74" s="136"/>
      <c r="I74" s="124"/>
      <c r="J74" s="224">
        <v>32</v>
      </c>
      <c r="K74" s="254">
        <v>5.1393939393939396</v>
      </c>
      <c r="L74" s="254">
        <v>2.5696969696969698</v>
      </c>
    </row>
    <row r="75" spans="1:12" ht="15.9" customHeight="1">
      <c r="A75" s="216"/>
      <c r="B75" s="97"/>
      <c r="C75" s="125"/>
      <c r="D75" s="125"/>
      <c r="E75" s="131">
        <f t="shared" si="2"/>
        <v>0</v>
      </c>
      <c r="F75" s="132" t="str">
        <f t="shared" si="3"/>
        <v/>
      </c>
      <c r="G75" s="135"/>
      <c r="H75" s="136"/>
      <c r="I75" s="124"/>
      <c r="J75" s="224">
        <v>32.5</v>
      </c>
      <c r="K75" s="254">
        <v>5.2196969696969697</v>
      </c>
      <c r="L75" s="254">
        <v>2.6098484848484849</v>
      </c>
    </row>
    <row r="76" spans="1:12" ht="15.9" customHeight="1">
      <c r="A76" s="216"/>
      <c r="B76" s="97"/>
      <c r="C76" s="125"/>
      <c r="D76" s="125"/>
      <c r="E76" s="131">
        <f t="shared" si="2"/>
        <v>0</v>
      </c>
      <c r="F76" s="132" t="str">
        <f t="shared" si="3"/>
        <v/>
      </c>
      <c r="G76" s="135"/>
      <c r="H76" s="136"/>
      <c r="I76" s="124"/>
      <c r="J76" s="224">
        <v>33</v>
      </c>
      <c r="K76" s="254">
        <v>5.3</v>
      </c>
      <c r="L76" s="254">
        <v>2.65</v>
      </c>
    </row>
    <row r="77" spans="1:12" ht="15.9" customHeight="1">
      <c r="A77" s="216"/>
      <c r="B77" s="97"/>
      <c r="C77" s="125"/>
      <c r="D77" s="125"/>
      <c r="E77" s="131">
        <f t="shared" si="2"/>
        <v>0</v>
      </c>
      <c r="F77" s="132" t="str">
        <f t="shared" si="3"/>
        <v/>
      </c>
      <c r="G77" s="135"/>
      <c r="H77" s="136"/>
      <c r="I77" s="124"/>
      <c r="J77" s="224">
        <v>33.5</v>
      </c>
      <c r="K77" s="254">
        <v>5.3803030303030299</v>
      </c>
      <c r="L77" s="254">
        <v>2.690151515151515</v>
      </c>
    </row>
    <row r="78" spans="1:12" ht="15.9" customHeight="1">
      <c r="A78" s="216"/>
      <c r="B78" s="97"/>
      <c r="C78" s="125"/>
      <c r="D78" s="125"/>
      <c r="E78" s="131">
        <f t="shared" si="2"/>
        <v>0</v>
      </c>
      <c r="F78" s="132" t="str">
        <f t="shared" si="3"/>
        <v/>
      </c>
      <c r="G78" s="135"/>
      <c r="H78" s="136"/>
      <c r="I78" s="124"/>
      <c r="J78" s="224">
        <v>34</v>
      </c>
      <c r="K78" s="254">
        <v>5.4606060606060609</v>
      </c>
      <c r="L78" s="254">
        <v>2.7303030303030305</v>
      </c>
    </row>
    <row r="79" spans="1:12" ht="15.9" customHeight="1">
      <c r="A79" s="216"/>
      <c r="B79" s="97"/>
      <c r="C79" s="125"/>
      <c r="D79" s="125"/>
      <c r="E79" s="131">
        <f t="shared" si="2"/>
        <v>0</v>
      </c>
      <c r="F79" s="132" t="str">
        <f t="shared" si="3"/>
        <v/>
      </c>
      <c r="G79" s="135"/>
      <c r="H79" s="136"/>
      <c r="I79" s="124"/>
      <c r="J79" s="224">
        <v>34.5</v>
      </c>
      <c r="K79" s="254">
        <v>5.540909090909091</v>
      </c>
      <c r="L79" s="254">
        <v>2.7704545454545455</v>
      </c>
    </row>
    <row r="80" spans="1:12" ht="15.9" customHeight="1">
      <c r="A80" s="216"/>
      <c r="B80" s="97"/>
      <c r="C80" s="125"/>
      <c r="D80" s="125"/>
      <c r="E80" s="131">
        <f t="shared" si="2"/>
        <v>0</v>
      </c>
      <c r="F80" s="132" t="str">
        <f t="shared" si="3"/>
        <v/>
      </c>
      <c r="G80" s="135"/>
      <c r="H80" s="136"/>
      <c r="I80" s="124"/>
      <c r="J80" s="224">
        <v>35</v>
      </c>
      <c r="K80" s="254">
        <v>5.6212121212121211</v>
      </c>
      <c r="L80" s="254">
        <v>2.8106060606060606</v>
      </c>
    </row>
    <row r="81" spans="1:12" ht="15.9" customHeight="1">
      <c r="A81" s="216"/>
      <c r="B81" s="97"/>
      <c r="C81" s="125"/>
      <c r="D81" s="125"/>
      <c r="E81" s="131">
        <f t="shared" si="2"/>
        <v>0</v>
      </c>
      <c r="F81" s="132" t="str">
        <f t="shared" si="3"/>
        <v/>
      </c>
      <c r="G81" s="135"/>
      <c r="H81" s="136"/>
      <c r="I81" s="124"/>
      <c r="J81" s="224">
        <v>35.5</v>
      </c>
      <c r="K81" s="254">
        <v>5.7015151515151512</v>
      </c>
      <c r="L81" s="254">
        <v>2.8507575757575756</v>
      </c>
    </row>
    <row r="82" spans="1:12" ht="15.9" customHeight="1">
      <c r="A82" s="216"/>
      <c r="B82" s="97"/>
      <c r="C82" s="125"/>
      <c r="D82" s="125"/>
      <c r="E82" s="131">
        <f t="shared" si="2"/>
        <v>0</v>
      </c>
      <c r="F82" s="132" t="str">
        <f t="shared" si="3"/>
        <v/>
      </c>
      <c r="G82" s="135"/>
      <c r="H82" s="136"/>
      <c r="I82" s="124"/>
      <c r="J82" s="224">
        <v>36</v>
      </c>
      <c r="K82" s="254">
        <v>5.7818181818181822</v>
      </c>
      <c r="L82" s="254">
        <v>2.8909090909090911</v>
      </c>
    </row>
    <row r="83" spans="1:12" ht="15.9" customHeight="1">
      <c r="A83" s="216"/>
      <c r="B83" s="97"/>
      <c r="C83" s="125"/>
      <c r="D83" s="125"/>
      <c r="E83" s="131">
        <f t="shared" si="2"/>
        <v>0</v>
      </c>
      <c r="F83" s="132" t="str">
        <f t="shared" si="3"/>
        <v/>
      </c>
      <c r="G83" s="135"/>
      <c r="H83" s="136"/>
      <c r="I83" s="124"/>
      <c r="J83" s="224">
        <v>36.5</v>
      </c>
      <c r="K83" s="254">
        <v>5.8621212121212123</v>
      </c>
      <c r="L83" s="254">
        <v>2.9310606060606061</v>
      </c>
    </row>
    <row r="84" spans="1:12" ht="15.9" customHeight="1">
      <c r="A84" s="216"/>
      <c r="B84" s="97"/>
      <c r="C84" s="125"/>
      <c r="D84" s="125"/>
      <c r="E84" s="131">
        <f t="shared" si="2"/>
        <v>0</v>
      </c>
      <c r="F84" s="132" t="str">
        <f t="shared" si="3"/>
        <v/>
      </c>
      <c r="G84" s="135"/>
      <c r="H84" s="136"/>
      <c r="I84" s="124"/>
      <c r="J84" s="224">
        <v>37</v>
      </c>
      <c r="K84" s="254">
        <v>5.9424242424242424</v>
      </c>
      <c r="L84" s="254">
        <v>2.9712121212121212</v>
      </c>
    </row>
    <row r="85" spans="1:12" ht="15.9" customHeight="1">
      <c r="A85" s="216"/>
      <c r="B85" s="97"/>
      <c r="C85" s="125"/>
      <c r="D85" s="125"/>
      <c r="E85" s="131">
        <f t="shared" si="2"/>
        <v>0</v>
      </c>
      <c r="F85" s="132" t="str">
        <f t="shared" si="3"/>
        <v/>
      </c>
      <c r="G85" s="135"/>
      <c r="H85" s="136"/>
      <c r="I85" s="124"/>
      <c r="J85" s="224">
        <v>37.5</v>
      </c>
      <c r="K85" s="254">
        <v>6.0227272727272725</v>
      </c>
      <c r="L85" s="254">
        <v>3.0113636363636362</v>
      </c>
    </row>
    <row r="86" spans="1:12" ht="15.9" customHeight="1">
      <c r="A86" s="216"/>
      <c r="B86" s="97"/>
      <c r="C86" s="125"/>
      <c r="D86" s="125"/>
      <c r="E86" s="131">
        <f t="shared" si="2"/>
        <v>0</v>
      </c>
      <c r="F86" s="132" t="str">
        <f t="shared" si="3"/>
        <v/>
      </c>
      <c r="G86" s="135"/>
      <c r="H86" s="136"/>
      <c r="I86" s="124"/>
      <c r="J86" s="224">
        <v>38</v>
      </c>
      <c r="K86" s="254">
        <v>6.1030303030303035</v>
      </c>
      <c r="L86" s="254">
        <v>3.0515151515151517</v>
      </c>
    </row>
    <row r="87" spans="1:12" ht="15.9" customHeight="1">
      <c r="A87" s="216"/>
      <c r="B87" s="97"/>
      <c r="C87" s="125"/>
      <c r="D87" s="125"/>
      <c r="E87" s="131">
        <f t="shared" si="2"/>
        <v>0</v>
      </c>
      <c r="F87" s="132" t="str">
        <f t="shared" si="3"/>
        <v/>
      </c>
      <c r="G87" s="135"/>
      <c r="H87" s="136"/>
      <c r="I87" s="124"/>
      <c r="J87" s="224">
        <v>38.5</v>
      </c>
      <c r="K87" s="254">
        <v>6.1833333333333336</v>
      </c>
      <c r="L87" s="254">
        <v>3.0916666666666668</v>
      </c>
    </row>
    <row r="88" spans="1:12" ht="15.9" customHeight="1">
      <c r="A88" s="216"/>
      <c r="B88" s="97"/>
      <c r="C88" s="125"/>
      <c r="D88" s="125"/>
      <c r="E88" s="131">
        <f t="shared" si="2"/>
        <v>0</v>
      </c>
      <c r="F88" s="132" t="str">
        <f t="shared" si="3"/>
        <v/>
      </c>
      <c r="G88" s="135"/>
      <c r="H88" s="136"/>
      <c r="I88" s="124"/>
      <c r="J88" s="224">
        <v>39</v>
      </c>
      <c r="K88" s="254">
        <v>6.2636363636363637</v>
      </c>
      <c r="L88" s="254">
        <v>3.1318181818181818</v>
      </c>
    </row>
    <row r="89" spans="1:12" ht="15.9" customHeight="1">
      <c r="A89" s="216"/>
      <c r="B89" s="97"/>
      <c r="C89" s="125"/>
      <c r="D89" s="125"/>
      <c r="E89" s="131">
        <f t="shared" si="2"/>
        <v>0</v>
      </c>
      <c r="F89" s="132" t="str">
        <f t="shared" si="3"/>
        <v/>
      </c>
      <c r="G89" s="135"/>
      <c r="H89" s="136"/>
      <c r="I89" s="124"/>
      <c r="J89" s="224">
        <v>39.5</v>
      </c>
      <c r="K89" s="254">
        <v>6.3439393939393938</v>
      </c>
      <c r="L89" s="254">
        <v>3.1719696969696969</v>
      </c>
    </row>
    <row r="90" spans="1:12" ht="15.9" customHeight="1">
      <c r="A90" s="216"/>
      <c r="B90" s="97"/>
      <c r="C90" s="125"/>
      <c r="D90" s="125"/>
      <c r="E90" s="131">
        <f t="shared" si="2"/>
        <v>0</v>
      </c>
      <c r="F90" s="132" t="str">
        <f t="shared" si="3"/>
        <v/>
      </c>
      <c r="G90" s="135"/>
      <c r="H90" s="136"/>
      <c r="I90" s="124"/>
      <c r="J90" s="224">
        <v>40</v>
      </c>
      <c r="K90" s="254">
        <v>6.4242424242424239</v>
      </c>
      <c r="L90" s="254">
        <v>3.2121212121212119</v>
      </c>
    </row>
    <row r="91" spans="1:12" ht="15.9" customHeight="1">
      <c r="A91" s="216"/>
      <c r="B91" s="97"/>
      <c r="C91" s="125"/>
      <c r="D91" s="125"/>
      <c r="E91" s="131">
        <f t="shared" si="2"/>
        <v>0</v>
      </c>
      <c r="F91" s="132" t="str">
        <f t="shared" si="3"/>
        <v/>
      </c>
      <c r="G91" s="135"/>
      <c r="H91" s="136"/>
      <c r="I91" s="124"/>
      <c r="J91" s="224">
        <v>40.5</v>
      </c>
      <c r="K91" s="254">
        <v>6.5045454545454549</v>
      </c>
      <c r="L91" s="254">
        <v>3.2522727272727274</v>
      </c>
    </row>
    <row r="92" spans="1:12" ht="15.9" customHeight="1">
      <c r="A92" s="216"/>
      <c r="B92" s="97"/>
      <c r="C92" s="125"/>
      <c r="D92" s="125"/>
      <c r="E92" s="131">
        <f t="shared" si="2"/>
        <v>0</v>
      </c>
      <c r="F92" s="132" t="str">
        <f t="shared" si="3"/>
        <v/>
      </c>
      <c r="G92" s="135"/>
      <c r="H92" s="136"/>
      <c r="I92" s="124"/>
      <c r="J92" s="224">
        <v>41</v>
      </c>
      <c r="K92" s="254">
        <v>6.584848484848485</v>
      </c>
      <c r="L92" s="254">
        <v>3.2924242424242425</v>
      </c>
    </row>
    <row r="93" spans="1:12" ht="15.9" customHeight="1">
      <c r="A93" s="216"/>
      <c r="B93" s="97"/>
      <c r="C93" s="125"/>
      <c r="D93" s="125"/>
      <c r="E93" s="131">
        <f t="shared" si="2"/>
        <v>0</v>
      </c>
      <c r="F93" s="132" t="str">
        <f t="shared" si="3"/>
        <v/>
      </c>
      <c r="G93" s="135"/>
      <c r="H93" s="136"/>
      <c r="I93" s="124"/>
      <c r="J93" s="224">
        <v>41.5</v>
      </c>
      <c r="K93" s="254">
        <v>6.665151515151515</v>
      </c>
      <c r="L93" s="254">
        <v>3.3325757575757575</v>
      </c>
    </row>
    <row r="94" spans="1:12" ht="15.9" customHeight="1">
      <c r="A94" s="216"/>
      <c r="B94" s="97"/>
      <c r="C94" s="125"/>
      <c r="D94" s="125"/>
      <c r="E94" s="131">
        <f t="shared" si="2"/>
        <v>0</v>
      </c>
      <c r="F94" s="132" t="str">
        <f t="shared" si="3"/>
        <v/>
      </c>
      <c r="G94" s="135"/>
      <c r="H94" s="136"/>
      <c r="I94" s="124"/>
      <c r="J94" s="224">
        <v>42</v>
      </c>
      <c r="K94" s="254">
        <v>6.7454545454545451</v>
      </c>
      <c r="L94" s="254">
        <v>3.3727272727272726</v>
      </c>
    </row>
    <row r="95" spans="1:12" ht="15.9" customHeight="1">
      <c r="A95" s="216"/>
      <c r="B95" s="97"/>
      <c r="C95" s="125"/>
      <c r="D95" s="125"/>
      <c r="E95" s="131">
        <f t="shared" si="2"/>
        <v>0</v>
      </c>
      <c r="F95" s="132" t="str">
        <f t="shared" si="3"/>
        <v/>
      </c>
      <c r="G95" s="135"/>
      <c r="H95" s="136"/>
      <c r="I95" s="124"/>
      <c r="J95" s="224">
        <v>42.5</v>
      </c>
      <c r="K95" s="254">
        <v>6.8257575757575761</v>
      </c>
      <c r="L95" s="254">
        <v>3.4128787878787881</v>
      </c>
    </row>
    <row r="96" spans="1:12" ht="15.9" customHeight="1">
      <c r="A96" s="216"/>
      <c r="B96" s="97"/>
      <c r="C96" s="125"/>
      <c r="D96" s="125"/>
      <c r="E96" s="131">
        <f t="shared" si="2"/>
        <v>0</v>
      </c>
      <c r="F96" s="132" t="str">
        <f t="shared" si="3"/>
        <v/>
      </c>
      <c r="G96" s="135"/>
      <c r="H96" s="136"/>
      <c r="I96" s="124"/>
      <c r="J96" s="224">
        <v>43</v>
      </c>
      <c r="K96" s="254">
        <v>6.9060606060606062</v>
      </c>
      <c r="L96" s="254">
        <v>3.4530303030303031</v>
      </c>
    </row>
    <row r="97" spans="1:21" ht="15.9" customHeight="1">
      <c r="A97" s="216"/>
      <c r="B97" s="97"/>
      <c r="C97" s="125"/>
      <c r="D97" s="125"/>
      <c r="E97" s="131">
        <f t="shared" si="2"/>
        <v>0</v>
      </c>
      <c r="F97" s="132" t="str">
        <f t="shared" si="3"/>
        <v/>
      </c>
      <c r="G97" s="135"/>
      <c r="H97" s="136"/>
      <c r="I97" s="124"/>
      <c r="J97" s="224"/>
      <c r="K97" s="224"/>
      <c r="L97" s="224"/>
    </row>
    <row r="98" spans="1:21" ht="15.9" customHeight="1">
      <c r="A98" s="216"/>
      <c r="B98" s="97"/>
      <c r="C98" s="125"/>
      <c r="D98" s="125"/>
      <c r="E98" s="131">
        <f t="shared" si="2"/>
        <v>0</v>
      </c>
      <c r="F98" s="132" t="str">
        <f t="shared" si="3"/>
        <v/>
      </c>
      <c r="G98" s="135"/>
      <c r="H98" s="136"/>
      <c r="I98" s="124"/>
      <c r="J98" s="224"/>
      <c r="K98" s="224"/>
      <c r="L98" s="224"/>
      <c r="M98" s="1"/>
      <c r="N98" s="1"/>
      <c r="O98" s="1"/>
      <c r="P98" s="1"/>
      <c r="Q98" s="1"/>
      <c r="R98" s="1"/>
      <c r="S98" s="35"/>
      <c r="T98" s="35"/>
      <c r="U98" s="35"/>
    </row>
    <row r="99" spans="1:21" ht="15.9" customHeight="1">
      <c r="A99" s="216"/>
      <c r="B99" s="97"/>
      <c r="C99" s="125"/>
      <c r="D99" s="125"/>
      <c r="E99" s="131">
        <f t="shared" si="2"/>
        <v>0</v>
      </c>
      <c r="F99" s="132" t="str">
        <f t="shared" si="3"/>
        <v/>
      </c>
      <c r="G99" s="135"/>
      <c r="H99" s="136"/>
      <c r="I99" s="124"/>
      <c r="J99" s="224"/>
      <c r="K99" s="224"/>
      <c r="L99" s="224"/>
      <c r="M99" s="1"/>
      <c r="N99" s="1"/>
      <c r="O99" s="1"/>
      <c r="P99" s="1"/>
      <c r="Q99" s="1"/>
      <c r="R99" s="1"/>
      <c r="S99" s="35"/>
      <c r="T99" s="35"/>
      <c r="U99" s="35"/>
    </row>
    <row r="100" spans="1:21" ht="15.9" customHeight="1">
      <c r="A100" s="216"/>
      <c r="B100" s="97"/>
      <c r="C100" s="125"/>
      <c r="D100" s="125"/>
      <c r="E100" s="131">
        <f t="shared" si="2"/>
        <v>0</v>
      </c>
      <c r="F100" s="132" t="str">
        <f t="shared" si="3"/>
        <v/>
      </c>
      <c r="G100" s="135"/>
      <c r="H100" s="136"/>
      <c r="I100" s="124"/>
      <c r="J100" s="224"/>
      <c r="K100" s="224"/>
      <c r="L100" s="224"/>
      <c r="M100" s="1"/>
      <c r="N100" s="1"/>
      <c r="O100" s="1"/>
      <c r="P100" s="1"/>
      <c r="Q100" s="1"/>
      <c r="R100" s="1"/>
      <c r="S100" s="35"/>
      <c r="T100" s="35"/>
      <c r="U100" s="35"/>
    </row>
    <row r="101" spans="1:21" ht="15.9" customHeight="1">
      <c r="A101" s="216"/>
      <c r="B101" s="97"/>
      <c r="C101" s="125"/>
      <c r="D101" s="125"/>
      <c r="E101" s="131">
        <f t="shared" si="2"/>
        <v>0</v>
      </c>
      <c r="F101" s="132" t="str">
        <f t="shared" si="3"/>
        <v/>
      </c>
      <c r="G101" s="135"/>
      <c r="H101" s="136"/>
      <c r="I101" s="124"/>
      <c r="J101" s="224"/>
      <c r="K101" s="224"/>
      <c r="L101" s="224"/>
      <c r="M101" s="1"/>
      <c r="N101" s="1"/>
      <c r="O101" s="1"/>
      <c r="P101" s="1"/>
      <c r="Q101" s="1"/>
      <c r="R101" s="1"/>
      <c r="S101" s="35"/>
      <c r="T101" s="35"/>
      <c r="U101" s="35"/>
    </row>
    <row r="102" spans="1:21" ht="15.9" customHeight="1">
      <c r="A102" s="216"/>
      <c r="B102" s="97"/>
      <c r="C102" s="125"/>
      <c r="D102" s="125"/>
      <c r="E102" s="131">
        <f t="shared" si="2"/>
        <v>0</v>
      </c>
      <c r="F102" s="132" t="str">
        <f t="shared" si="3"/>
        <v/>
      </c>
      <c r="G102" s="135"/>
      <c r="H102" s="136"/>
      <c r="I102" s="124"/>
      <c r="J102" s="224"/>
      <c r="K102" s="224"/>
      <c r="L102" s="224"/>
      <c r="M102" s="1"/>
      <c r="N102" s="1"/>
      <c r="O102" s="1"/>
      <c r="P102" s="1"/>
      <c r="Q102" s="1"/>
      <c r="R102" s="1"/>
      <c r="S102" s="35"/>
      <c r="T102" s="35"/>
      <c r="U102" s="35"/>
    </row>
    <row r="103" spans="1:21" ht="15.9" customHeight="1">
      <c r="A103" s="216"/>
      <c r="B103" s="97"/>
      <c r="C103" s="125"/>
      <c r="D103" s="125"/>
      <c r="E103" s="131">
        <f t="shared" si="2"/>
        <v>0</v>
      </c>
      <c r="F103" s="132" t="str">
        <f t="shared" si="3"/>
        <v/>
      </c>
      <c r="G103" s="135"/>
      <c r="H103" s="136"/>
      <c r="I103" s="124"/>
      <c r="J103" s="224"/>
      <c r="K103" s="224"/>
      <c r="L103" s="224"/>
      <c r="M103" s="1"/>
      <c r="N103" s="1"/>
      <c r="O103" s="1"/>
      <c r="P103" s="1"/>
      <c r="Q103" s="1"/>
      <c r="R103" s="1"/>
      <c r="S103" s="35"/>
      <c r="T103" s="35"/>
      <c r="U103" s="35"/>
    </row>
    <row r="104" spans="1:21" ht="15.9" customHeight="1">
      <c r="A104" s="216"/>
      <c r="B104" s="97"/>
      <c r="C104" s="125"/>
      <c r="D104" s="125"/>
      <c r="E104" s="131">
        <f t="shared" si="2"/>
        <v>0</v>
      </c>
      <c r="F104" s="132" t="str">
        <f t="shared" si="3"/>
        <v/>
      </c>
      <c r="G104" s="135"/>
      <c r="H104" s="136"/>
      <c r="I104" s="124"/>
      <c r="J104" s="225"/>
      <c r="K104" s="225"/>
      <c r="L104" s="225"/>
    </row>
    <row r="105" spans="1:21" ht="15.9" customHeight="1">
      <c r="A105" s="216"/>
      <c r="B105" s="97"/>
      <c r="C105" s="125"/>
      <c r="D105" s="125"/>
      <c r="E105" s="131">
        <f t="shared" si="2"/>
        <v>0</v>
      </c>
      <c r="F105" s="132" t="str">
        <f t="shared" si="3"/>
        <v/>
      </c>
      <c r="G105" s="135"/>
      <c r="H105" s="136"/>
      <c r="I105" s="124"/>
    </row>
    <row r="106" spans="1:21" ht="15.9" customHeight="1">
      <c r="A106" s="216"/>
      <c r="B106" s="97"/>
      <c r="C106" s="125"/>
      <c r="D106" s="125"/>
      <c r="E106" s="131">
        <f t="shared" si="2"/>
        <v>0</v>
      </c>
      <c r="F106" s="132" t="str">
        <f t="shared" si="3"/>
        <v/>
      </c>
      <c r="G106" s="135"/>
      <c r="H106" s="136"/>
      <c r="I106" s="124"/>
    </row>
    <row r="107" spans="1:21" ht="15.9" customHeight="1">
      <c r="A107" s="216"/>
      <c r="B107" s="97"/>
      <c r="C107" s="125"/>
      <c r="D107" s="125"/>
      <c r="E107" s="131">
        <f t="shared" si="2"/>
        <v>0</v>
      </c>
      <c r="F107" s="132" t="str">
        <f t="shared" si="3"/>
        <v/>
      </c>
      <c r="G107" s="135"/>
      <c r="H107" s="136"/>
      <c r="I107" s="124"/>
    </row>
    <row r="108" spans="1:21" ht="15.9" customHeight="1">
      <c r="A108" s="216"/>
      <c r="B108" s="97"/>
      <c r="C108" s="125"/>
      <c r="D108" s="125"/>
      <c r="E108" s="131">
        <f t="shared" si="2"/>
        <v>0</v>
      </c>
      <c r="F108" s="132" t="str">
        <f t="shared" si="3"/>
        <v/>
      </c>
      <c r="G108" s="135"/>
      <c r="H108" s="136"/>
      <c r="I108" s="124"/>
    </row>
    <row r="109" spans="1:21" ht="15.9" customHeight="1">
      <c r="A109" s="216"/>
      <c r="B109" s="97"/>
      <c r="C109" s="125"/>
      <c r="D109" s="125"/>
      <c r="E109" s="131">
        <f t="shared" si="2"/>
        <v>0</v>
      </c>
      <c r="F109" s="132" t="str">
        <f t="shared" si="3"/>
        <v/>
      </c>
      <c r="G109" s="135"/>
      <c r="H109" s="136"/>
      <c r="I109" s="124"/>
    </row>
    <row r="110" spans="1:21" ht="15.9" customHeight="1">
      <c r="A110" s="216"/>
      <c r="B110" s="97"/>
      <c r="C110" s="125"/>
      <c r="D110" s="125"/>
      <c r="E110" s="131">
        <f t="shared" si="2"/>
        <v>0</v>
      </c>
      <c r="F110" s="132" t="str">
        <f t="shared" si="3"/>
        <v/>
      </c>
      <c r="G110" s="135"/>
      <c r="H110" s="136"/>
      <c r="I110" s="124"/>
    </row>
    <row r="111" spans="1:21" ht="15.9" customHeight="1">
      <c r="A111" s="216"/>
      <c r="B111" s="97"/>
      <c r="C111" s="125"/>
      <c r="D111" s="125"/>
      <c r="E111" s="131">
        <f t="shared" si="2"/>
        <v>0</v>
      </c>
      <c r="F111" s="132" t="str">
        <f t="shared" si="3"/>
        <v/>
      </c>
      <c r="G111" s="135"/>
      <c r="H111" s="136"/>
      <c r="I111" s="124"/>
    </row>
    <row r="112" spans="1:21" ht="15.9" customHeight="1">
      <c r="A112" s="216"/>
      <c r="B112" s="97"/>
      <c r="C112" s="125"/>
      <c r="D112" s="125"/>
      <c r="E112" s="131">
        <f t="shared" si="2"/>
        <v>0</v>
      </c>
      <c r="F112" s="132" t="str">
        <f t="shared" si="3"/>
        <v/>
      </c>
      <c r="G112" s="135"/>
      <c r="H112" s="136"/>
      <c r="I112" s="124"/>
    </row>
    <row r="113" spans="1:9" ht="15.9" customHeight="1">
      <c r="A113" s="216"/>
      <c r="B113" s="97"/>
      <c r="C113" s="125"/>
      <c r="D113" s="125"/>
      <c r="E113" s="131">
        <f t="shared" si="2"/>
        <v>0</v>
      </c>
      <c r="F113" s="132" t="str">
        <f t="shared" si="3"/>
        <v/>
      </c>
      <c r="G113" s="135"/>
      <c r="H113" s="136"/>
      <c r="I113" s="124"/>
    </row>
    <row r="114" spans="1:9" ht="15.9" customHeight="1">
      <c r="A114" s="216"/>
      <c r="B114" s="97"/>
      <c r="C114" s="125"/>
      <c r="D114" s="125"/>
      <c r="E114" s="131">
        <f t="shared" si="2"/>
        <v>0</v>
      </c>
      <c r="F114" s="132" t="str">
        <f t="shared" si="3"/>
        <v/>
      </c>
      <c r="G114" s="135"/>
      <c r="H114" s="136"/>
      <c r="I114" s="124"/>
    </row>
    <row r="115" spans="1:9" ht="15.9" customHeight="1">
      <c r="A115" s="216"/>
      <c r="B115" s="97"/>
      <c r="C115" s="125"/>
      <c r="D115" s="125"/>
      <c r="E115" s="131">
        <f t="shared" si="2"/>
        <v>0</v>
      </c>
      <c r="F115" s="132" t="str">
        <f t="shared" si="3"/>
        <v/>
      </c>
      <c r="G115" s="135"/>
      <c r="H115" s="136"/>
      <c r="I115" s="124"/>
    </row>
    <row r="116" spans="1:9" ht="15.9" customHeight="1">
      <c r="A116" s="216"/>
      <c r="B116" s="97"/>
      <c r="C116" s="125"/>
      <c r="D116" s="125"/>
      <c r="E116" s="131">
        <f t="shared" si="2"/>
        <v>0</v>
      </c>
      <c r="F116" s="132" t="str">
        <f t="shared" si="3"/>
        <v/>
      </c>
      <c r="G116" s="135"/>
      <c r="H116" s="136"/>
      <c r="I116" s="124"/>
    </row>
    <row r="117" spans="1:9" ht="15.9" customHeight="1">
      <c r="A117" s="216"/>
      <c r="B117" s="97"/>
      <c r="C117" s="125"/>
      <c r="D117" s="125"/>
      <c r="E117" s="131">
        <f t="shared" si="2"/>
        <v>0</v>
      </c>
      <c r="F117" s="132" t="str">
        <f t="shared" si="3"/>
        <v/>
      </c>
      <c r="G117" s="135"/>
      <c r="H117" s="136"/>
      <c r="I117" s="124"/>
    </row>
    <row r="118" spans="1:9" ht="15.9" customHeight="1">
      <c r="A118" s="216"/>
      <c r="B118" s="97"/>
      <c r="C118" s="125"/>
      <c r="D118" s="125"/>
      <c r="E118" s="131">
        <f t="shared" si="2"/>
        <v>0</v>
      </c>
      <c r="F118" s="132" t="str">
        <f t="shared" si="3"/>
        <v/>
      </c>
      <c r="G118" s="135"/>
      <c r="H118" s="136"/>
      <c r="I118" s="124"/>
    </row>
    <row r="119" spans="1:9" ht="15.9" customHeight="1">
      <c r="A119" s="216"/>
      <c r="B119" s="97"/>
      <c r="C119" s="125"/>
      <c r="D119" s="125"/>
      <c r="E119" s="131">
        <f t="shared" si="2"/>
        <v>0</v>
      </c>
      <c r="F119" s="132" t="str">
        <f t="shared" si="3"/>
        <v/>
      </c>
      <c r="G119" s="135"/>
      <c r="H119" s="136"/>
      <c r="I119" s="124"/>
    </row>
    <row r="120" spans="1:9" ht="15.9" customHeight="1">
      <c r="A120" s="216"/>
      <c r="B120" s="97"/>
      <c r="C120" s="125"/>
      <c r="D120" s="125"/>
      <c r="E120" s="131">
        <f t="shared" si="2"/>
        <v>0</v>
      </c>
      <c r="F120" s="132" t="str">
        <f t="shared" si="3"/>
        <v/>
      </c>
      <c r="G120" s="135"/>
      <c r="H120" s="136"/>
      <c r="I120" s="124"/>
    </row>
    <row r="121" spans="1:9" ht="15.9" customHeight="1">
      <c r="A121" s="216"/>
      <c r="B121" s="97"/>
      <c r="C121" s="125"/>
      <c r="D121" s="125"/>
      <c r="E121" s="131">
        <f t="shared" si="2"/>
        <v>0</v>
      </c>
      <c r="F121" s="132" t="str">
        <f t="shared" si="3"/>
        <v/>
      </c>
      <c r="G121" s="135"/>
      <c r="H121" s="136"/>
      <c r="I121" s="124"/>
    </row>
    <row r="122" spans="1:9" ht="15.9" customHeight="1">
      <c r="A122" s="216"/>
      <c r="B122" s="97"/>
      <c r="C122" s="125"/>
      <c r="D122" s="125"/>
      <c r="E122" s="131">
        <f t="shared" si="2"/>
        <v>0</v>
      </c>
      <c r="F122" s="132" t="str">
        <f t="shared" si="3"/>
        <v/>
      </c>
      <c r="G122" s="135"/>
      <c r="H122" s="136"/>
      <c r="I122" s="124"/>
    </row>
    <row r="123" spans="1:9" ht="15.9" customHeight="1">
      <c r="A123" s="216"/>
      <c r="B123" s="97"/>
      <c r="C123" s="125"/>
      <c r="D123" s="125"/>
      <c r="E123" s="131">
        <f t="shared" si="2"/>
        <v>0</v>
      </c>
      <c r="F123" s="132" t="str">
        <f t="shared" si="3"/>
        <v/>
      </c>
      <c r="G123" s="135"/>
      <c r="H123" s="136"/>
      <c r="I123" s="124"/>
    </row>
    <row r="124" spans="1:9" ht="15.9" customHeight="1">
      <c r="A124" s="216"/>
      <c r="B124" s="97"/>
      <c r="C124" s="125"/>
      <c r="D124" s="125"/>
      <c r="E124" s="131">
        <f t="shared" si="2"/>
        <v>0</v>
      </c>
      <c r="F124" s="132" t="str">
        <f t="shared" si="3"/>
        <v/>
      </c>
      <c r="G124" s="135"/>
      <c r="H124" s="136"/>
      <c r="I124" s="124"/>
    </row>
    <row r="125" spans="1:9" ht="15.9" customHeight="1">
      <c r="A125" s="216"/>
      <c r="B125" s="97"/>
      <c r="C125" s="125"/>
      <c r="D125" s="125"/>
      <c r="E125" s="131">
        <f t="shared" si="2"/>
        <v>0</v>
      </c>
      <c r="F125" s="132" t="str">
        <f t="shared" si="3"/>
        <v/>
      </c>
      <c r="G125" s="135"/>
      <c r="H125" s="136"/>
      <c r="I125" s="124"/>
    </row>
    <row r="126" spans="1:9" ht="15.9" customHeight="1">
      <c r="A126" s="216"/>
      <c r="B126" s="97"/>
      <c r="C126" s="125"/>
      <c r="D126" s="125"/>
      <c r="E126" s="131">
        <f t="shared" si="2"/>
        <v>0</v>
      </c>
      <c r="F126" s="132" t="str">
        <f t="shared" si="3"/>
        <v/>
      </c>
      <c r="G126" s="135"/>
      <c r="H126" s="136"/>
      <c r="I126" s="124"/>
    </row>
    <row r="127" spans="1:9" ht="15.9" customHeight="1">
      <c r="A127" s="216"/>
      <c r="B127" s="97"/>
      <c r="C127" s="125"/>
      <c r="D127" s="125"/>
      <c r="E127" s="131">
        <f t="shared" si="2"/>
        <v>0</v>
      </c>
      <c r="F127" s="132" t="str">
        <f t="shared" si="3"/>
        <v/>
      </c>
      <c r="G127" s="135"/>
      <c r="H127" s="136"/>
      <c r="I127" s="124"/>
    </row>
    <row r="128" spans="1:9" ht="15.9" customHeight="1">
      <c r="A128" s="216"/>
      <c r="B128" s="97"/>
      <c r="C128" s="125"/>
      <c r="D128" s="125"/>
      <c r="E128" s="131">
        <f t="shared" si="2"/>
        <v>0</v>
      </c>
      <c r="F128" s="132" t="str">
        <f t="shared" si="3"/>
        <v/>
      </c>
      <c r="G128" s="135"/>
      <c r="H128" s="136"/>
      <c r="I128" s="124"/>
    </row>
    <row r="129" spans="1:9" ht="15.9" customHeight="1">
      <c r="A129" s="216"/>
      <c r="B129" s="97"/>
      <c r="C129" s="125"/>
      <c r="D129" s="125"/>
      <c r="E129" s="131">
        <f t="shared" si="2"/>
        <v>0</v>
      </c>
      <c r="F129" s="132" t="str">
        <f t="shared" si="3"/>
        <v/>
      </c>
      <c r="G129" s="135"/>
      <c r="H129" s="136"/>
      <c r="I129" s="124"/>
    </row>
    <row r="130" spans="1:9" ht="15.9" customHeight="1">
      <c r="A130" s="216"/>
      <c r="B130" s="97"/>
      <c r="C130" s="125"/>
      <c r="D130" s="125"/>
      <c r="E130" s="131">
        <f t="shared" si="2"/>
        <v>0</v>
      </c>
      <c r="F130" s="132" t="str">
        <f t="shared" si="3"/>
        <v/>
      </c>
      <c r="G130" s="135"/>
      <c r="H130" s="136"/>
      <c r="I130" s="124"/>
    </row>
    <row r="131" spans="1:9" ht="15.9" customHeight="1">
      <c r="A131" s="216"/>
      <c r="B131" s="97"/>
      <c r="C131" s="125"/>
      <c r="D131" s="125"/>
      <c r="E131" s="131">
        <f t="shared" si="2"/>
        <v>0</v>
      </c>
      <c r="F131" s="132" t="str">
        <f t="shared" si="3"/>
        <v/>
      </c>
      <c r="G131" s="135"/>
      <c r="H131" s="136"/>
      <c r="I131" s="124"/>
    </row>
    <row r="132" spans="1:9" ht="15.9" customHeight="1">
      <c r="A132" s="216"/>
      <c r="B132" s="97"/>
      <c r="C132" s="125"/>
      <c r="D132" s="125"/>
      <c r="E132" s="131">
        <f t="shared" si="2"/>
        <v>0</v>
      </c>
      <c r="F132" s="132" t="str">
        <f t="shared" si="3"/>
        <v/>
      </c>
      <c r="G132" s="135"/>
      <c r="H132" s="136"/>
      <c r="I132" s="124"/>
    </row>
    <row r="133" spans="1:9" ht="15.9" customHeight="1">
      <c r="A133" s="216"/>
      <c r="B133" s="97"/>
      <c r="C133" s="125"/>
      <c r="D133" s="125"/>
      <c r="E133" s="131">
        <f t="shared" si="2"/>
        <v>0</v>
      </c>
      <c r="F133" s="132" t="str">
        <f t="shared" si="3"/>
        <v/>
      </c>
      <c r="G133" s="135"/>
      <c r="H133" s="136"/>
      <c r="I133" s="124"/>
    </row>
    <row r="134" spans="1:9" ht="15.9" customHeight="1">
      <c r="A134" s="216"/>
      <c r="B134" s="97"/>
      <c r="C134" s="125"/>
      <c r="D134" s="125"/>
      <c r="E134" s="131">
        <f t="shared" si="2"/>
        <v>0</v>
      </c>
      <c r="F134" s="132" t="str">
        <f t="shared" si="3"/>
        <v/>
      </c>
      <c r="G134" s="135"/>
      <c r="H134" s="136"/>
      <c r="I134" s="124"/>
    </row>
    <row r="135" spans="1:9" ht="15.9" customHeight="1">
      <c r="A135" s="216"/>
      <c r="B135" s="97"/>
      <c r="C135" s="125"/>
      <c r="D135" s="125"/>
      <c r="E135" s="131">
        <f t="shared" si="2"/>
        <v>0</v>
      </c>
      <c r="F135" s="132" t="str">
        <f t="shared" si="3"/>
        <v/>
      </c>
      <c r="G135" s="135"/>
      <c r="H135" s="136"/>
      <c r="I135" s="124"/>
    </row>
    <row r="136" spans="1:9" ht="15.9" customHeight="1">
      <c r="A136" s="216"/>
      <c r="B136" s="97"/>
      <c r="C136" s="125"/>
      <c r="D136" s="125"/>
      <c r="E136" s="131">
        <f t="shared" si="2"/>
        <v>0</v>
      </c>
      <c r="F136" s="132" t="str">
        <f t="shared" si="3"/>
        <v/>
      </c>
      <c r="G136" s="135"/>
      <c r="H136" s="136"/>
      <c r="I136" s="124"/>
    </row>
    <row r="137" spans="1:9" ht="15.9" customHeight="1">
      <c r="A137" s="216"/>
      <c r="B137" s="97"/>
      <c r="C137" s="125"/>
      <c r="D137" s="125"/>
      <c r="E137" s="131">
        <f t="shared" ref="E137:E200" si="4">IF(D137="",0,SUM(C137-D137))</f>
        <v>0</v>
      </c>
      <c r="F137" s="132" t="str">
        <f t="shared" ref="F137:F200" si="5">IF(E137="","",VLOOKUP(E137,$J$10:$L$96,B137+1))</f>
        <v/>
      </c>
      <c r="G137" s="135"/>
      <c r="H137" s="136"/>
      <c r="I137" s="124"/>
    </row>
    <row r="138" spans="1:9" ht="15.9" customHeight="1">
      <c r="A138" s="216"/>
      <c r="B138" s="97"/>
      <c r="C138" s="125"/>
      <c r="D138" s="125"/>
      <c r="E138" s="131">
        <f t="shared" si="4"/>
        <v>0</v>
      </c>
      <c r="F138" s="132" t="str">
        <f t="shared" si="5"/>
        <v/>
      </c>
      <c r="G138" s="135"/>
      <c r="H138" s="136"/>
      <c r="I138" s="124"/>
    </row>
    <row r="139" spans="1:9" ht="15.9" customHeight="1">
      <c r="A139" s="216"/>
      <c r="B139" s="97"/>
      <c r="C139" s="125"/>
      <c r="D139" s="125"/>
      <c r="E139" s="131">
        <f t="shared" si="4"/>
        <v>0</v>
      </c>
      <c r="F139" s="132" t="str">
        <f t="shared" si="5"/>
        <v/>
      </c>
      <c r="G139" s="135"/>
      <c r="H139" s="136"/>
      <c r="I139" s="124"/>
    </row>
    <row r="140" spans="1:9" ht="15.9" customHeight="1">
      <c r="A140" s="216"/>
      <c r="B140" s="97"/>
      <c r="C140" s="125"/>
      <c r="D140" s="125"/>
      <c r="E140" s="131">
        <f t="shared" si="4"/>
        <v>0</v>
      </c>
      <c r="F140" s="132" t="str">
        <f t="shared" si="5"/>
        <v/>
      </c>
      <c r="G140" s="135"/>
      <c r="H140" s="136"/>
      <c r="I140" s="124"/>
    </row>
    <row r="141" spans="1:9" ht="15.9" customHeight="1">
      <c r="A141" s="216"/>
      <c r="B141" s="97"/>
      <c r="C141" s="125"/>
      <c r="D141" s="125"/>
      <c r="E141" s="131">
        <f t="shared" si="4"/>
        <v>0</v>
      </c>
      <c r="F141" s="132" t="str">
        <f t="shared" si="5"/>
        <v/>
      </c>
      <c r="G141" s="135"/>
      <c r="H141" s="136"/>
      <c r="I141" s="124"/>
    </row>
    <row r="142" spans="1:9" ht="15.9" customHeight="1">
      <c r="A142" s="216"/>
      <c r="B142" s="97"/>
      <c r="C142" s="125"/>
      <c r="D142" s="125"/>
      <c r="E142" s="131">
        <f t="shared" si="4"/>
        <v>0</v>
      </c>
      <c r="F142" s="132" t="str">
        <f t="shared" si="5"/>
        <v/>
      </c>
      <c r="G142" s="135"/>
      <c r="H142" s="136"/>
      <c r="I142" s="124"/>
    </row>
    <row r="143" spans="1:9" ht="15.9" customHeight="1">
      <c r="A143" s="216"/>
      <c r="B143" s="97"/>
      <c r="C143" s="125"/>
      <c r="D143" s="125"/>
      <c r="E143" s="131">
        <f t="shared" si="4"/>
        <v>0</v>
      </c>
      <c r="F143" s="132" t="str">
        <f t="shared" si="5"/>
        <v/>
      </c>
      <c r="G143" s="135"/>
      <c r="H143" s="136"/>
      <c r="I143" s="124"/>
    </row>
    <row r="144" spans="1:9" ht="15.9" customHeight="1">
      <c r="A144" s="216"/>
      <c r="B144" s="97"/>
      <c r="C144" s="125"/>
      <c r="D144" s="125"/>
      <c r="E144" s="131">
        <f t="shared" si="4"/>
        <v>0</v>
      </c>
      <c r="F144" s="132" t="str">
        <f t="shared" si="5"/>
        <v/>
      </c>
      <c r="G144" s="135"/>
      <c r="H144" s="136"/>
      <c r="I144" s="124"/>
    </row>
    <row r="145" spans="1:9" ht="15.9" customHeight="1">
      <c r="A145" s="216"/>
      <c r="B145" s="97"/>
      <c r="C145" s="125"/>
      <c r="D145" s="125"/>
      <c r="E145" s="131">
        <f t="shared" si="4"/>
        <v>0</v>
      </c>
      <c r="F145" s="132" t="str">
        <f t="shared" si="5"/>
        <v/>
      </c>
      <c r="G145" s="135"/>
      <c r="H145" s="136"/>
      <c r="I145" s="124"/>
    </row>
    <row r="146" spans="1:9" ht="15.9" customHeight="1">
      <c r="A146" s="216"/>
      <c r="B146" s="97"/>
      <c r="C146" s="125"/>
      <c r="D146" s="125"/>
      <c r="E146" s="131">
        <f t="shared" si="4"/>
        <v>0</v>
      </c>
      <c r="F146" s="132" t="str">
        <f t="shared" si="5"/>
        <v/>
      </c>
      <c r="G146" s="135"/>
      <c r="H146" s="136"/>
      <c r="I146" s="124"/>
    </row>
    <row r="147" spans="1:9" ht="15.9" customHeight="1">
      <c r="A147" s="216"/>
      <c r="B147" s="97"/>
      <c r="C147" s="125"/>
      <c r="D147" s="125"/>
      <c r="E147" s="131">
        <f t="shared" si="4"/>
        <v>0</v>
      </c>
      <c r="F147" s="132" t="str">
        <f t="shared" si="5"/>
        <v/>
      </c>
      <c r="G147" s="135"/>
      <c r="H147" s="136"/>
      <c r="I147" s="124"/>
    </row>
    <row r="148" spans="1:9" ht="15.9" customHeight="1">
      <c r="A148" s="216"/>
      <c r="B148" s="97"/>
      <c r="C148" s="125"/>
      <c r="D148" s="125"/>
      <c r="E148" s="131">
        <f t="shared" si="4"/>
        <v>0</v>
      </c>
      <c r="F148" s="132" t="str">
        <f t="shared" si="5"/>
        <v/>
      </c>
      <c r="G148" s="135"/>
      <c r="H148" s="136"/>
      <c r="I148" s="124"/>
    </row>
    <row r="149" spans="1:9" ht="15.9" customHeight="1">
      <c r="A149" s="216"/>
      <c r="B149" s="97"/>
      <c r="C149" s="125"/>
      <c r="D149" s="125"/>
      <c r="E149" s="131">
        <f t="shared" si="4"/>
        <v>0</v>
      </c>
      <c r="F149" s="132" t="str">
        <f t="shared" si="5"/>
        <v/>
      </c>
      <c r="G149" s="135"/>
      <c r="H149" s="136"/>
      <c r="I149" s="124"/>
    </row>
    <row r="150" spans="1:9" ht="15.9" customHeight="1">
      <c r="A150" s="216"/>
      <c r="B150" s="97"/>
      <c r="C150" s="125"/>
      <c r="D150" s="125"/>
      <c r="E150" s="131">
        <f t="shared" si="4"/>
        <v>0</v>
      </c>
      <c r="F150" s="132" t="str">
        <f t="shared" si="5"/>
        <v/>
      </c>
      <c r="G150" s="135"/>
      <c r="H150" s="136"/>
      <c r="I150" s="124"/>
    </row>
    <row r="151" spans="1:9" ht="15.9" customHeight="1">
      <c r="A151" s="216"/>
      <c r="B151" s="97"/>
      <c r="C151" s="125"/>
      <c r="D151" s="125"/>
      <c r="E151" s="131">
        <f t="shared" si="4"/>
        <v>0</v>
      </c>
      <c r="F151" s="132" t="str">
        <f t="shared" si="5"/>
        <v/>
      </c>
      <c r="G151" s="135"/>
      <c r="H151" s="136"/>
      <c r="I151" s="124"/>
    </row>
    <row r="152" spans="1:9" ht="15.9" customHeight="1">
      <c r="A152" s="216"/>
      <c r="B152" s="97"/>
      <c r="C152" s="125"/>
      <c r="D152" s="125"/>
      <c r="E152" s="131">
        <f t="shared" si="4"/>
        <v>0</v>
      </c>
      <c r="F152" s="132" t="str">
        <f t="shared" si="5"/>
        <v/>
      </c>
      <c r="G152" s="135"/>
      <c r="H152" s="136"/>
      <c r="I152" s="124"/>
    </row>
    <row r="153" spans="1:9" ht="15.9" customHeight="1">
      <c r="A153" s="216"/>
      <c r="B153" s="97"/>
      <c r="C153" s="125"/>
      <c r="D153" s="125"/>
      <c r="E153" s="131">
        <f t="shared" si="4"/>
        <v>0</v>
      </c>
      <c r="F153" s="132" t="str">
        <f t="shared" si="5"/>
        <v/>
      </c>
      <c r="G153" s="135"/>
      <c r="H153" s="136"/>
      <c r="I153" s="124"/>
    </row>
    <row r="154" spans="1:9" ht="15.9" customHeight="1">
      <c r="A154" s="216"/>
      <c r="B154" s="97"/>
      <c r="C154" s="125"/>
      <c r="D154" s="125"/>
      <c r="E154" s="131">
        <f t="shared" si="4"/>
        <v>0</v>
      </c>
      <c r="F154" s="132" t="str">
        <f t="shared" si="5"/>
        <v/>
      </c>
      <c r="G154" s="135"/>
      <c r="H154" s="136"/>
      <c r="I154" s="124"/>
    </row>
    <row r="155" spans="1:9" ht="15.9" customHeight="1">
      <c r="A155" s="216"/>
      <c r="B155" s="97"/>
      <c r="C155" s="125"/>
      <c r="D155" s="125"/>
      <c r="E155" s="131">
        <f t="shared" si="4"/>
        <v>0</v>
      </c>
      <c r="F155" s="132" t="str">
        <f t="shared" si="5"/>
        <v/>
      </c>
      <c r="G155" s="135"/>
      <c r="H155" s="136"/>
      <c r="I155" s="124"/>
    </row>
    <row r="156" spans="1:9" ht="15.9" customHeight="1">
      <c r="A156" s="216"/>
      <c r="B156" s="97"/>
      <c r="C156" s="125"/>
      <c r="D156" s="125"/>
      <c r="E156" s="131">
        <f t="shared" si="4"/>
        <v>0</v>
      </c>
      <c r="F156" s="132" t="str">
        <f t="shared" si="5"/>
        <v/>
      </c>
      <c r="G156" s="135"/>
      <c r="H156" s="136"/>
      <c r="I156" s="124"/>
    </row>
    <row r="157" spans="1:9" ht="15.9" customHeight="1">
      <c r="A157" s="216"/>
      <c r="B157" s="97"/>
      <c r="C157" s="125"/>
      <c r="D157" s="125"/>
      <c r="E157" s="131">
        <f t="shared" si="4"/>
        <v>0</v>
      </c>
      <c r="F157" s="132" t="str">
        <f t="shared" si="5"/>
        <v/>
      </c>
      <c r="G157" s="135"/>
      <c r="H157" s="136"/>
      <c r="I157" s="124"/>
    </row>
    <row r="158" spans="1:9" ht="15.9" customHeight="1">
      <c r="A158" s="216"/>
      <c r="B158" s="97"/>
      <c r="C158" s="125"/>
      <c r="D158" s="125"/>
      <c r="E158" s="131">
        <f t="shared" si="4"/>
        <v>0</v>
      </c>
      <c r="F158" s="132" t="str">
        <f t="shared" si="5"/>
        <v/>
      </c>
      <c r="G158" s="135"/>
      <c r="H158" s="136"/>
      <c r="I158" s="124"/>
    </row>
    <row r="159" spans="1:9" ht="15.9" customHeight="1">
      <c r="A159" s="216"/>
      <c r="B159" s="97"/>
      <c r="C159" s="125"/>
      <c r="D159" s="125"/>
      <c r="E159" s="131">
        <f t="shared" si="4"/>
        <v>0</v>
      </c>
      <c r="F159" s="132" t="str">
        <f t="shared" si="5"/>
        <v/>
      </c>
      <c r="G159" s="135"/>
      <c r="H159" s="136"/>
      <c r="I159" s="124"/>
    </row>
    <row r="160" spans="1:9" ht="15.9" customHeight="1">
      <c r="A160" s="216"/>
      <c r="B160" s="97"/>
      <c r="C160" s="125"/>
      <c r="D160" s="125"/>
      <c r="E160" s="131">
        <f t="shared" si="4"/>
        <v>0</v>
      </c>
      <c r="F160" s="132" t="str">
        <f t="shared" si="5"/>
        <v/>
      </c>
      <c r="G160" s="135"/>
      <c r="H160" s="136"/>
      <c r="I160" s="124"/>
    </row>
    <row r="161" spans="1:9" ht="15.9" customHeight="1">
      <c r="A161" s="216"/>
      <c r="B161" s="97"/>
      <c r="C161" s="125"/>
      <c r="D161" s="125"/>
      <c r="E161" s="131">
        <f t="shared" si="4"/>
        <v>0</v>
      </c>
      <c r="F161" s="132" t="str">
        <f t="shared" si="5"/>
        <v/>
      </c>
      <c r="G161" s="135"/>
      <c r="H161" s="136"/>
      <c r="I161" s="124"/>
    </row>
    <row r="162" spans="1:9" ht="15.9" customHeight="1">
      <c r="A162" s="216"/>
      <c r="B162" s="97"/>
      <c r="C162" s="125"/>
      <c r="D162" s="125"/>
      <c r="E162" s="131">
        <f t="shared" si="4"/>
        <v>0</v>
      </c>
      <c r="F162" s="132" t="str">
        <f t="shared" si="5"/>
        <v/>
      </c>
      <c r="G162" s="135"/>
      <c r="H162" s="136"/>
      <c r="I162" s="124"/>
    </row>
    <row r="163" spans="1:9" ht="15.9" customHeight="1">
      <c r="A163" s="216"/>
      <c r="B163" s="97"/>
      <c r="C163" s="125"/>
      <c r="D163" s="125"/>
      <c r="E163" s="131">
        <f t="shared" si="4"/>
        <v>0</v>
      </c>
      <c r="F163" s="132" t="str">
        <f t="shared" si="5"/>
        <v/>
      </c>
      <c r="G163" s="135"/>
      <c r="H163" s="136"/>
      <c r="I163" s="124"/>
    </row>
    <row r="164" spans="1:9" ht="15.9" customHeight="1">
      <c r="A164" s="216"/>
      <c r="B164" s="97"/>
      <c r="C164" s="125"/>
      <c r="D164" s="125"/>
      <c r="E164" s="131">
        <f t="shared" si="4"/>
        <v>0</v>
      </c>
      <c r="F164" s="132" t="str">
        <f t="shared" si="5"/>
        <v/>
      </c>
      <c r="G164" s="135"/>
      <c r="H164" s="136"/>
      <c r="I164" s="124"/>
    </row>
    <row r="165" spans="1:9" ht="15.9" customHeight="1">
      <c r="A165" s="216"/>
      <c r="B165" s="97"/>
      <c r="C165" s="125"/>
      <c r="D165" s="125"/>
      <c r="E165" s="131">
        <f t="shared" si="4"/>
        <v>0</v>
      </c>
      <c r="F165" s="132" t="str">
        <f t="shared" si="5"/>
        <v/>
      </c>
      <c r="G165" s="135"/>
      <c r="H165" s="136"/>
      <c r="I165" s="124"/>
    </row>
    <row r="166" spans="1:9" ht="15.9" customHeight="1">
      <c r="A166" s="216"/>
      <c r="B166" s="97"/>
      <c r="C166" s="125"/>
      <c r="D166" s="125"/>
      <c r="E166" s="131">
        <f t="shared" si="4"/>
        <v>0</v>
      </c>
      <c r="F166" s="132" t="str">
        <f t="shared" si="5"/>
        <v/>
      </c>
      <c r="G166" s="135"/>
      <c r="H166" s="136"/>
      <c r="I166" s="124"/>
    </row>
    <row r="167" spans="1:9" ht="15.9" customHeight="1">
      <c r="A167" s="216"/>
      <c r="B167" s="97"/>
      <c r="C167" s="125"/>
      <c r="D167" s="125"/>
      <c r="E167" s="131">
        <f t="shared" si="4"/>
        <v>0</v>
      </c>
      <c r="F167" s="132" t="str">
        <f t="shared" si="5"/>
        <v/>
      </c>
      <c r="G167" s="135"/>
      <c r="H167" s="136"/>
      <c r="I167" s="124"/>
    </row>
    <row r="168" spans="1:9" ht="15.9" customHeight="1">
      <c r="A168" s="216"/>
      <c r="B168" s="97"/>
      <c r="C168" s="125"/>
      <c r="D168" s="125"/>
      <c r="E168" s="131">
        <f t="shared" si="4"/>
        <v>0</v>
      </c>
      <c r="F168" s="132" t="str">
        <f t="shared" si="5"/>
        <v/>
      </c>
      <c r="G168" s="135"/>
      <c r="H168" s="136"/>
      <c r="I168" s="124"/>
    </row>
    <row r="169" spans="1:9" ht="15.9" customHeight="1">
      <c r="A169" s="216"/>
      <c r="B169" s="97"/>
      <c r="C169" s="125"/>
      <c r="D169" s="125"/>
      <c r="E169" s="131">
        <f t="shared" si="4"/>
        <v>0</v>
      </c>
      <c r="F169" s="132" t="str">
        <f t="shared" si="5"/>
        <v/>
      </c>
      <c r="G169" s="135"/>
      <c r="H169" s="136"/>
      <c r="I169" s="124"/>
    </row>
    <row r="170" spans="1:9" ht="15.9" customHeight="1">
      <c r="A170" s="216"/>
      <c r="B170" s="97"/>
      <c r="C170" s="125"/>
      <c r="D170" s="125"/>
      <c r="E170" s="131">
        <f t="shared" si="4"/>
        <v>0</v>
      </c>
      <c r="F170" s="132" t="str">
        <f t="shared" si="5"/>
        <v/>
      </c>
      <c r="G170" s="135"/>
      <c r="H170" s="136"/>
      <c r="I170" s="124"/>
    </row>
    <row r="171" spans="1:9" ht="15.9" customHeight="1">
      <c r="A171" s="216"/>
      <c r="B171" s="97"/>
      <c r="C171" s="125"/>
      <c r="D171" s="125"/>
      <c r="E171" s="131">
        <f t="shared" si="4"/>
        <v>0</v>
      </c>
      <c r="F171" s="132" t="str">
        <f t="shared" si="5"/>
        <v/>
      </c>
      <c r="G171" s="135"/>
      <c r="H171" s="136"/>
      <c r="I171" s="124"/>
    </row>
    <row r="172" spans="1:9" ht="15.9" customHeight="1">
      <c r="A172" s="216"/>
      <c r="B172" s="97"/>
      <c r="C172" s="125"/>
      <c r="D172" s="125"/>
      <c r="E172" s="131">
        <f t="shared" si="4"/>
        <v>0</v>
      </c>
      <c r="F172" s="132" t="str">
        <f t="shared" si="5"/>
        <v/>
      </c>
      <c r="G172" s="135"/>
      <c r="H172" s="136"/>
      <c r="I172" s="124"/>
    </row>
    <row r="173" spans="1:9" ht="15.9" customHeight="1">
      <c r="A173" s="216"/>
      <c r="B173" s="97"/>
      <c r="C173" s="125"/>
      <c r="D173" s="125"/>
      <c r="E173" s="131">
        <f t="shared" si="4"/>
        <v>0</v>
      </c>
      <c r="F173" s="132" t="str">
        <f t="shared" si="5"/>
        <v/>
      </c>
      <c r="G173" s="135"/>
      <c r="H173" s="136"/>
      <c r="I173" s="124"/>
    </row>
    <row r="174" spans="1:9" ht="15.9" customHeight="1">
      <c r="A174" s="216"/>
      <c r="B174" s="97"/>
      <c r="C174" s="125"/>
      <c r="D174" s="125"/>
      <c r="E174" s="131">
        <f t="shared" si="4"/>
        <v>0</v>
      </c>
      <c r="F174" s="132" t="str">
        <f t="shared" si="5"/>
        <v/>
      </c>
      <c r="G174" s="135"/>
      <c r="H174" s="136"/>
      <c r="I174" s="124"/>
    </row>
    <row r="175" spans="1:9" ht="15.9" customHeight="1">
      <c r="A175" s="216"/>
      <c r="B175" s="97"/>
      <c r="C175" s="125"/>
      <c r="D175" s="125"/>
      <c r="E175" s="131">
        <f t="shared" si="4"/>
        <v>0</v>
      </c>
      <c r="F175" s="132" t="str">
        <f t="shared" si="5"/>
        <v/>
      </c>
      <c r="G175" s="135"/>
      <c r="H175" s="136"/>
      <c r="I175" s="124"/>
    </row>
    <row r="176" spans="1:9" ht="15.9" customHeight="1">
      <c r="A176" s="216"/>
      <c r="B176" s="97"/>
      <c r="C176" s="125"/>
      <c r="D176" s="125"/>
      <c r="E176" s="131">
        <f t="shared" si="4"/>
        <v>0</v>
      </c>
      <c r="F176" s="132" t="str">
        <f t="shared" si="5"/>
        <v/>
      </c>
      <c r="G176" s="135"/>
      <c r="H176" s="136"/>
      <c r="I176" s="124"/>
    </row>
    <row r="177" spans="1:9" ht="15.9" customHeight="1">
      <c r="A177" s="216"/>
      <c r="B177" s="97"/>
      <c r="C177" s="125"/>
      <c r="D177" s="125"/>
      <c r="E177" s="131">
        <f t="shared" si="4"/>
        <v>0</v>
      </c>
      <c r="F177" s="132" t="str">
        <f t="shared" si="5"/>
        <v/>
      </c>
      <c r="G177" s="135"/>
      <c r="H177" s="136"/>
      <c r="I177" s="124"/>
    </row>
    <row r="178" spans="1:9" ht="15.9" customHeight="1">
      <c r="A178" s="216"/>
      <c r="B178" s="97"/>
      <c r="C178" s="125"/>
      <c r="D178" s="125"/>
      <c r="E178" s="131">
        <f t="shared" si="4"/>
        <v>0</v>
      </c>
      <c r="F178" s="132" t="str">
        <f t="shared" si="5"/>
        <v/>
      </c>
      <c r="G178" s="135"/>
      <c r="H178" s="136"/>
      <c r="I178" s="124"/>
    </row>
    <row r="179" spans="1:9" ht="15.9" customHeight="1">
      <c r="A179" s="216"/>
      <c r="B179" s="97"/>
      <c r="C179" s="125"/>
      <c r="D179" s="125"/>
      <c r="E179" s="131">
        <f t="shared" si="4"/>
        <v>0</v>
      </c>
      <c r="F179" s="132" t="str">
        <f t="shared" si="5"/>
        <v/>
      </c>
      <c r="G179" s="135"/>
      <c r="H179" s="136"/>
      <c r="I179" s="124"/>
    </row>
    <row r="180" spans="1:9" ht="15.9" customHeight="1">
      <c r="A180" s="216"/>
      <c r="B180" s="97"/>
      <c r="C180" s="125"/>
      <c r="D180" s="125"/>
      <c r="E180" s="131">
        <f t="shared" si="4"/>
        <v>0</v>
      </c>
      <c r="F180" s="132" t="str">
        <f t="shared" si="5"/>
        <v/>
      </c>
      <c r="G180" s="135"/>
      <c r="H180" s="136"/>
      <c r="I180" s="124"/>
    </row>
    <row r="181" spans="1:9" ht="15.9" customHeight="1">
      <c r="A181" s="216"/>
      <c r="B181" s="97"/>
      <c r="C181" s="125"/>
      <c r="D181" s="125"/>
      <c r="E181" s="131">
        <f t="shared" si="4"/>
        <v>0</v>
      </c>
      <c r="F181" s="132" t="str">
        <f t="shared" si="5"/>
        <v/>
      </c>
      <c r="G181" s="135"/>
      <c r="H181" s="136"/>
      <c r="I181" s="124"/>
    </row>
    <row r="182" spans="1:9" ht="15.9" customHeight="1">
      <c r="A182" s="216"/>
      <c r="B182" s="97"/>
      <c r="C182" s="125"/>
      <c r="D182" s="125"/>
      <c r="E182" s="131">
        <f t="shared" si="4"/>
        <v>0</v>
      </c>
      <c r="F182" s="132" t="str">
        <f t="shared" si="5"/>
        <v/>
      </c>
      <c r="G182" s="135"/>
      <c r="H182" s="136"/>
      <c r="I182" s="124"/>
    </row>
    <row r="183" spans="1:9" ht="15.9" customHeight="1">
      <c r="A183" s="216"/>
      <c r="B183" s="97"/>
      <c r="C183" s="125"/>
      <c r="D183" s="125"/>
      <c r="E183" s="131">
        <f t="shared" si="4"/>
        <v>0</v>
      </c>
      <c r="F183" s="132" t="str">
        <f t="shared" si="5"/>
        <v/>
      </c>
      <c r="G183" s="135"/>
      <c r="H183" s="136"/>
      <c r="I183" s="124"/>
    </row>
    <row r="184" spans="1:9" ht="15.9" customHeight="1">
      <c r="A184" s="216"/>
      <c r="B184" s="97"/>
      <c r="C184" s="125"/>
      <c r="D184" s="125"/>
      <c r="E184" s="131">
        <f t="shared" si="4"/>
        <v>0</v>
      </c>
      <c r="F184" s="132" t="str">
        <f t="shared" si="5"/>
        <v/>
      </c>
      <c r="G184" s="135"/>
      <c r="H184" s="136"/>
      <c r="I184" s="124"/>
    </row>
    <row r="185" spans="1:9" ht="15.9" customHeight="1">
      <c r="A185" s="216"/>
      <c r="B185" s="97"/>
      <c r="C185" s="125"/>
      <c r="D185" s="125"/>
      <c r="E185" s="131">
        <f t="shared" si="4"/>
        <v>0</v>
      </c>
      <c r="F185" s="132" t="str">
        <f t="shared" si="5"/>
        <v/>
      </c>
      <c r="G185" s="135"/>
      <c r="H185" s="136"/>
      <c r="I185" s="124"/>
    </row>
    <row r="186" spans="1:9" ht="15.9" customHeight="1">
      <c r="A186" s="216"/>
      <c r="B186" s="97"/>
      <c r="C186" s="125"/>
      <c r="D186" s="125"/>
      <c r="E186" s="131">
        <f t="shared" si="4"/>
        <v>0</v>
      </c>
      <c r="F186" s="132" t="str">
        <f t="shared" si="5"/>
        <v/>
      </c>
      <c r="G186" s="135"/>
      <c r="H186" s="136"/>
      <c r="I186" s="124"/>
    </row>
    <row r="187" spans="1:9" ht="15.9" customHeight="1">
      <c r="A187" s="216"/>
      <c r="B187" s="97"/>
      <c r="C187" s="125"/>
      <c r="D187" s="125"/>
      <c r="E187" s="131">
        <f t="shared" si="4"/>
        <v>0</v>
      </c>
      <c r="F187" s="132" t="str">
        <f t="shared" si="5"/>
        <v/>
      </c>
      <c r="G187" s="135"/>
      <c r="H187" s="136"/>
      <c r="I187" s="124"/>
    </row>
    <row r="188" spans="1:9" ht="15.9" customHeight="1">
      <c r="A188" s="216"/>
      <c r="B188" s="97"/>
      <c r="C188" s="125"/>
      <c r="D188" s="125"/>
      <c r="E188" s="131">
        <f t="shared" si="4"/>
        <v>0</v>
      </c>
      <c r="F188" s="132" t="str">
        <f t="shared" si="5"/>
        <v/>
      </c>
      <c r="G188" s="135"/>
      <c r="H188" s="136"/>
      <c r="I188" s="124"/>
    </row>
    <row r="189" spans="1:9" ht="15.9" customHeight="1">
      <c r="A189" s="216"/>
      <c r="B189" s="97"/>
      <c r="C189" s="125"/>
      <c r="D189" s="125"/>
      <c r="E189" s="131">
        <f t="shared" si="4"/>
        <v>0</v>
      </c>
      <c r="F189" s="132" t="str">
        <f t="shared" si="5"/>
        <v/>
      </c>
      <c r="G189" s="135"/>
      <c r="H189" s="136"/>
      <c r="I189" s="124"/>
    </row>
    <row r="190" spans="1:9" ht="15.9" customHeight="1">
      <c r="A190" s="216"/>
      <c r="B190" s="97"/>
      <c r="C190" s="125"/>
      <c r="D190" s="125"/>
      <c r="E190" s="131">
        <f t="shared" si="4"/>
        <v>0</v>
      </c>
      <c r="F190" s="132" t="str">
        <f t="shared" si="5"/>
        <v/>
      </c>
      <c r="G190" s="135"/>
      <c r="H190" s="136"/>
      <c r="I190" s="124"/>
    </row>
    <row r="191" spans="1:9" ht="15.9" customHeight="1">
      <c r="A191" s="216"/>
      <c r="B191" s="97"/>
      <c r="C191" s="125"/>
      <c r="D191" s="125"/>
      <c r="E191" s="131">
        <f t="shared" si="4"/>
        <v>0</v>
      </c>
      <c r="F191" s="132" t="str">
        <f t="shared" si="5"/>
        <v/>
      </c>
      <c r="G191" s="135"/>
      <c r="H191" s="136"/>
      <c r="I191" s="124"/>
    </row>
    <row r="192" spans="1:9" ht="15.9" customHeight="1">
      <c r="A192" s="216"/>
      <c r="B192" s="97"/>
      <c r="C192" s="125"/>
      <c r="D192" s="125"/>
      <c r="E192" s="131">
        <f t="shared" si="4"/>
        <v>0</v>
      </c>
      <c r="F192" s="132" t="str">
        <f t="shared" si="5"/>
        <v/>
      </c>
      <c r="G192" s="135"/>
      <c r="H192" s="136"/>
      <c r="I192" s="124"/>
    </row>
    <row r="193" spans="1:9" ht="15.9" customHeight="1">
      <c r="A193" s="216"/>
      <c r="B193" s="97"/>
      <c r="C193" s="125"/>
      <c r="D193" s="125"/>
      <c r="E193" s="131">
        <f t="shared" si="4"/>
        <v>0</v>
      </c>
      <c r="F193" s="132" t="str">
        <f t="shared" si="5"/>
        <v/>
      </c>
      <c r="G193" s="135"/>
      <c r="H193" s="136"/>
      <c r="I193" s="124"/>
    </row>
    <row r="194" spans="1:9" ht="15.9" customHeight="1">
      <c r="A194" s="216"/>
      <c r="B194" s="97"/>
      <c r="C194" s="125"/>
      <c r="D194" s="125"/>
      <c r="E194" s="131">
        <f t="shared" si="4"/>
        <v>0</v>
      </c>
      <c r="F194" s="132" t="str">
        <f t="shared" si="5"/>
        <v/>
      </c>
      <c r="G194" s="135"/>
      <c r="H194" s="136"/>
      <c r="I194" s="124"/>
    </row>
    <row r="195" spans="1:9" ht="15.9" customHeight="1">
      <c r="A195" s="216"/>
      <c r="B195" s="97"/>
      <c r="C195" s="125"/>
      <c r="D195" s="125"/>
      <c r="E195" s="131">
        <f t="shared" si="4"/>
        <v>0</v>
      </c>
      <c r="F195" s="132" t="str">
        <f t="shared" si="5"/>
        <v/>
      </c>
      <c r="G195" s="135"/>
      <c r="H195" s="136"/>
      <c r="I195" s="124"/>
    </row>
    <row r="196" spans="1:9" ht="15.9" customHeight="1">
      <c r="A196" s="216"/>
      <c r="B196" s="97"/>
      <c r="C196" s="125"/>
      <c r="D196" s="125"/>
      <c r="E196" s="131">
        <f t="shared" si="4"/>
        <v>0</v>
      </c>
      <c r="F196" s="132" t="str">
        <f t="shared" si="5"/>
        <v/>
      </c>
      <c r="G196" s="135"/>
      <c r="H196" s="136"/>
      <c r="I196" s="124"/>
    </row>
    <row r="197" spans="1:9" ht="15.9" customHeight="1">
      <c r="A197" s="216"/>
      <c r="B197" s="97"/>
      <c r="C197" s="125"/>
      <c r="D197" s="125"/>
      <c r="E197" s="131">
        <f t="shared" si="4"/>
        <v>0</v>
      </c>
      <c r="F197" s="132" t="str">
        <f t="shared" si="5"/>
        <v/>
      </c>
      <c r="G197" s="135"/>
      <c r="H197" s="136"/>
      <c r="I197" s="124"/>
    </row>
    <row r="198" spans="1:9" ht="15.9" customHeight="1">
      <c r="A198" s="216"/>
      <c r="B198" s="97"/>
      <c r="C198" s="125"/>
      <c r="D198" s="125"/>
      <c r="E198" s="131">
        <f t="shared" si="4"/>
        <v>0</v>
      </c>
      <c r="F198" s="132" t="str">
        <f t="shared" si="5"/>
        <v/>
      </c>
      <c r="G198" s="135"/>
      <c r="H198" s="136"/>
      <c r="I198" s="124"/>
    </row>
    <row r="199" spans="1:9" ht="15.9" customHeight="1">
      <c r="A199" s="216"/>
      <c r="B199" s="97"/>
      <c r="C199" s="125"/>
      <c r="D199" s="125"/>
      <c r="E199" s="131">
        <f t="shared" si="4"/>
        <v>0</v>
      </c>
      <c r="F199" s="132" t="str">
        <f t="shared" si="5"/>
        <v/>
      </c>
      <c r="G199" s="135"/>
      <c r="H199" s="136"/>
      <c r="I199" s="124"/>
    </row>
    <row r="200" spans="1:9" ht="15.9" customHeight="1">
      <c r="A200" s="216"/>
      <c r="B200" s="97"/>
      <c r="C200" s="125"/>
      <c r="D200" s="125"/>
      <c r="E200" s="131">
        <f t="shared" si="4"/>
        <v>0</v>
      </c>
      <c r="F200" s="132" t="str">
        <f t="shared" si="5"/>
        <v/>
      </c>
      <c r="G200" s="135"/>
      <c r="H200" s="136"/>
      <c r="I200" s="124"/>
    </row>
    <row r="201" spans="1:9" ht="15.9" customHeight="1">
      <c r="A201" s="216"/>
      <c r="B201" s="97"/>
      <c r="C201" s="125"/>
      <c r="D201" s="125"/>
      <c r="E201" s="131">
        <f t="shared" ref="E201:E257" si="6">IF(D201="",0,SUM(C201-D201))</f>
        <v>0</v>
      </c>
      <c r="F201" s="132" t="str">
        <f t="shared" ref="F201:F257" si="7">IF(E201="","",VLOOKUP(E201,$J$10:$L$96,B201+1))</f>
        <v/>
      </c>
      <c r="G201" s="135"/>
      <c r="H201" s="136"/>
      <c r="I201" s="124"/>
    </row>
    <row r="202" spans="1:9" ht="15.9" customHeight="1">
      <c r="A202" s="216"/>
      <c r="B202" s="97"/>
      <c r="C202" s="125"/>
      <c r="D202" s="125"/>
      <c r="E202" s="131">
        <f t="shared" si="6"/>
        <v>0</v>
      </c>
      <c r="F202" s="132" t="str">
        <f t="shared" si="7"/>
        <v/>
      </c>
      <c r="G202" s="135"/>
      <c r="H202" s="136"/>
      <c r="I202" s="124"/>
    </row>
    <row r="203" spans="1:9" ht="15.9" customHeight="1">
      <c r="A203" s="216"/>
      <c r="B203" s="97"/>
      <c r="C203" s="125"/>
      <c r="D203" s="125"/>
      <c r="E203" s="131">
        <f t="shared" si="6"/>
        <v>0</v>
      </c>
      <c r="F203" s="132" t="str">
        <f t="shared" si="7"/>
        <v/>
      </c>
      <c r="G203" s="135"/>
      <c r="H203" s="136"/>
      <c r="I203" s="124"/>
    </row>
    <row r="204" spans="1:9" ht="15.9" customHeight="1">
      <c r="A204" s="216"/>
      <c r="B204" s="97"/>
      <c r="C204" s="125"/>
      <c r="D204" s="125"/>
      <c r="E204" s="131">
        <f t="shared" si="6"/>
        <v>0</v>
      </c>
      <c r="F204" s="132" t="str">
        <f t="shared" si="7"/>
        <v/>
      </c>
      <c r="G204" s="135"/>
      <c r="H204" s="136"/>
      <c r="I204" s="124"/>
    </row>
    <row r="205" spans="1:9" ht="15.9" customHeight="1">
      <c r="A205" s="216"/>
      <c r="B205" s="97"/>
      <c r="C205" s="125"/>
      <c r="D205" s="125"/>
      <c r="E205" s="131">
        <f t="shared" si="6"/>
        <v>0</v>
      </c>
      <c r="F205" s="132" t="str">
        <f t="shared" si="7"/>
        <v/>
      </c>
      <c r="G205" s="135"/>
      <c r="H205" s="136"/>
      <c r="I205" s="124"/>
    </row>
    <row r="206" spans="1:9" ht="15.9" customHeight="1">
      <c r="A206" s="216"/>
      <c r="B206" s="97"/>
      <c r="C206" s="125"/>
      <c r="D206" s="125"/>
      <c r="E206" s="131">
        <f t="shared" si="6"/>
        <v>0</v>
      </c>
      <c r="F206" s="132" t="str">
        <f t="shared" si="7"/>
        <v/>
      </c>
      <c r="G206" s="135"/>
      <c r="H206" s="136"/>
      <c r="I206" s="124"/>
    </row>
    <row r="207" spans="1:9" ht="15.9" customHeight="1">
      <c r="A207" s="216"/>
      <c r="B207" s="97"/>
      <c r="C207" s="125"/>
      <c r="D207" s="125"/>
      <c r="E207" s="131">
        <f t="shared" si="6"/>
        <v>0</v>
      </c>
      <c r="F207" s="132" t="str">
        <f t="shared" si="7"/>
        <v/>
      </c>
      <c r="G207" s="135"/>
      <c r="H207" s="136"/>
      <c r="I207" s="124"/>
    </row>
    <row r="208" spans="1:9" ht="15.9" customHeight="1">
      <c r="A208" s="216"/>
      <c r="B208" s="97"/>
      <c r="C208" s="125"/>
      <c r="D208" s="125"/>
      <c r="E208" s="131">
        <f t="shared" si="6"/>
        <v>0</v>
      </c>
      <c r="F208" s="132" t="str">
        <f t="shared" si="7"/>
        <v/>
      </c>
      <c r="G208" s="135"/>
      <c r="H208" s="136"/>
      <c r="I208" s="124"/>
    </row>
    <row r="209" spans="1:9" ht="15.9" customHeight="1">
      <c r="A209" s="216"/>
      <c r="B209" s="97"/>
      <c r="C209" s="125"/>
      <c r="D209" s="125"/>
      <c r="E209" s="131">
        <f t="shared" si="6"/>
        <v>0</v>
      </c>
      <c r="F209" s="132" t="str">
        <f t="shared" si="7"/>
        <v/>
      </c>
      <c r="G209" s="135"/>
      <c r="H209" s="136"/>
      <c r="I209" s="124"/>
    </row>
    <row r="210" spans="1:9" ht="15.9" customHeight="1">
      <c r="A210" s="216"/>
      <c r="B210" s="97"/>
      <c r="C210" s="125"/>
      <c r="D210" s="125"/>
      <c r="E210" s="131">
        <f t="shared" si="6"/>
        <v>0</v>
      </c>
      <c r="F210" s="132" t="str">
        <f t="shared" si="7"/>
        <v/>
      </c>
      <c r="G210" s="135"/>
      <c r="H210" s="136"/>
      <c r="I210" s="124"/>
    </row>
    <row r="211" spans="1:9" ht="15.9" customHeight="1">
      <c r="A211" s="216"/>
      <c r="B211" s="97"/>
      <c r="C211" s="125"/>
      <c r="D211" s="125"/>
      <c r="E211" s="131">
        <f t="shared" si="6"/>
        <v>0</v>
      </c>
      <c r="F211" s="132" t="str">
        <f t="shared" si="7"/>
        <v/>
      </c>
      <c r="G211" s="135"/>
      <c r="H211" s="136"/>
      <c r="I211" s="124"/>
    </row>
    <row r="212" spans="1:9" ht="15.9" customHeight="1">
      <c r="A212" s="216"/>
      <c r="B212" s="97"/>
      <c r="C212" s="125"/>
      <c r="D212" s="125"/>
      <c r="E212" s="131">
        <f t="shared" si="6"/>
        <v>0</v>
      </c>
      <c r="F212" s="132" t="str">
        <f t="shared" si="7"/>
        <v/>
      </c>
      <c r="G212" s="135"/>
      <c r="H212" s="136"/>
      <c r="I212" s="124"/>
    </row>
    <row r="213" spans="1:9" ht="15.9" customHeight="1">
      <c r="A213" s="216"/>
      <c r="B213" s="97"/>
      <c r="C213" s="125"/>
      <c r="D213" s="125"/>
      <c r="E213" s="131">
        <f t="shared" si="6"/>
        <v>0</v>
      </c>
      <c r="F213" s="132" t="str">
        <f t="shared" si="7"/>
        <v/>
      </c>
      <c r="G213" s="135"/>
      <c r="H213" s="136"/>
      <c r="I213" s="124"/>
    </row>
    <row r="214" spans="1:9" ht="15.9" customHeight="1">
      <c r="A214" s="216"/>
      <c r="B214" s="97"/>
      <c r="C214" s="125"/>
      <c r="D214" s="125"/>
      <c r="E214" s="131">
        <f t="shared" si="6"/>
        <v>0</v>
      </c>
      <c r="F214" s="132" t="str">
        <f t="shared" si="7"/>
        <v/>
      </c>
      <c r="G214" s="135"/>
      <c r="H214" s="136"/>
      <c r="I214" s="124"/>
    </row>
    <row r="215" spans="1:9" ht="15.9" customHeight="1">
      <c r="A215" s="216"/>
      <c r="B215" s="97"/>
      <c r="C215" s="125"/>
      <c r="D215" s="125"/>
      <c r="E215" s="131">
        <f t="shared" si="6"/>
        <v>0</v>
      </c>
      <c r="F215" s="132" t="str">
        <f t="shared" si="7"/>
        <v/>
      </c>
      <c r="G215" s="135"/>
      <c r="H215" s="136"/>
      <c r="I215" s="124"/>
    </row>
    <row r="216" spans="1:9" ht="15.9" customHeight="1">
      <c r="A216" s="216"/>
      <c r="B216" s="97"/>
      <c r="C216" s="125"/>
      <c r="D216" s="125"/>
      <c r="E216" s="131">
        <f t="shared" si="6"/>
        <v>0</v>
      </c>
      <c r="F216" s="132" t="str">
        <f t="shared" si="7"/>
        <v/>
      </c>
      <c r="G216" s="135"/>
      <c r="H216" s="136"/>
      <c r="I216" s="124"/>
    </row>
    <row r="217" spans="1:9" ht="15.9" customHeight="1">
      <c r="A217" s="216"/>
      <c r="B217" s="97"/>
      <c r="C217" s="125"/>
      <c r="D217" s="125"/>
      <c r="E217" s="131">
        <f t="shared" si="6"/>
        <v>0</v>
      </c>
      <c r="F217" s="132" t="str">
        <f t="shared" si="7"/>
        <v/>
      </c>
      <c r="G217" s="135"/>
      <c r="H217" s="136"/>
      <c r="I217" s="124"/>
    </row>
    <row r="218" spans="1:9" ht="15.9" customHeight="1">
      <c r="A218" s="216"/>
      <c r="B218" s="97"/>
      <c r="C218" s="125"/>
      <c r="D218" s="125"/>
      <c r="E218" s="131">
        <f t="shared" si="6"/>
        <v>0</v>
      </c>
      <c r="F218" s="132" t="str">
        <f t="shared" si="7"/>
        <v/>
      </c>
      <c r="G218" s="135"/>
      <c r="H218" s="136"/>
      <c r="I218" s="124"/>
    </row>
    <row r="219" spans="1:9" ht="15.9" customHeight="1">
      <c r="A219" s="216"/>
      <c r="B219" s="97"/>
      <c r="C219" s="125"/>
      <c r="D219" s="125"/>
      <c r="E219" s="131">
        <f t="shared" si="6"/>
        <v>0</v>
      </c>
      <c r="F219" s="132" t="str">
        <f t="shared" si="7"/>
        <v/>
      </c>
      <c r="G219" s="135"/>
      <c r="H219" s="136"/>
      <c r="I219" s="124"/>
    </row>
    <row r="220" spans="1:9" ht="15.9" customHeight="1">
      <c r="A220" s="216"/>
      <c r="B220" s="97"/>
      <c r="C220" s="125"/>
      <c r="D220" s="125"/>
      <c r="E220" s="131">
        <f t="shared" si="6"/>
        <v>0</v>
      </c>
      <c r="F220" s="132" t="str">
        <f t="shared" si="7"/>
        <v/>
      </c>
      <c r="G220" s="135"/>
      <c r="H220" s="136"/>
      <c r="I220" s="124"/>
    </row>
    <row r="221" spans="1:9" ht="15.9" customHeight="1">
      <c r="A221" s="216"/>
      <c r="B221" s="97"/>
      <c r="C221" s="125"/>
      <c r="D221" s="125"/>
      <c r="E221" s="131">
        <f t="shared" si="6"/>
        <v>0</v>
      </c>
      <c r="F221" s="132" t="str">
        <f t="shared" si="7"/>
        <v/>
      </c>
      <c r="G221" s="135"/>
      <c r="H221" s="136"/>
      <c r="I221" s="124"/>
    </row>
    <row r="222" spans="1:9" ht="15.9" customHeight="1">
      <c r="A222" s="216"/>
      <c r="B222" s="97"/>
      <c r="C222" s="125"/>
      <c r="D222" s="125"/>
      <c r="E222" s="131">
        <f t="shared" si="6"/>
        <v>0</v>
      </c>
      <c r="F222" s="132" t="str">
        <f t="shared" si="7"/>
        <v/>
      </c>
      <c r="G222" s="135"/>
      <c r="H222" s="136"/>
      <c r="I222" s="124"/>
    </row>
    <row r="223" spans="1:9" ht="15.9" customHeight="1">
      <c r="A223" s="216"/>
      <c r="B223" s="97"/>
      <c r="C223" s="125"/>
      <c r="D223" s="125"/>
      <c r="E223" s="131">
        <f t="shared" si="6"/>
        <v>0</v>
      </c>
      <c r="F223" s="132" t="str">
        <f t="shared" si="7"/>
        <v/>
      </c>
      <c r="G223" s="135"/>
      <c r="H223" s="136"/>
      <c r="I223" s="124"/>
    </row>
    <row r="224" spans="1:9" ht="15.9" customHeight="1">
      <c r="A224" s="216"/>
      <c r="B224" s="97"/>
      <c r="C224" s="125"/>
      <c r="D224" s="125"/>
      <c r="E224" s="131">
        <f t="shared" si="6"/>
        <v>0</v>
      </c>
      <c r="F224" s="132" t="str">
        <f t="shared" si="7"/>
        <v/>
      </c>
      <c r="G224" s="135"/>
      <c r="H224" s="136"/>
      <c r="I224" s="124"/>
    </row>
    <row r="225" spans="1:9" ht="15.9" customHeight="1">
      <c r="A225" s="216"/>
      <c r="B225" s="97"/>
      <c r="C225" s="125"/>
      <c r="D225" s="125"/>
      <c r="E225" s="131">
        <f t="shared" si="6"/>
        <v>0</v>
      </c>
      <c r="F225" s="132" t="str">
        <f t="shared" si="7"/>
        <v/>
      </c>
      <c r="G225" s="135"/>
      <c r="H225" s="136"/>
      <c r="I225" s="124"/>
    </row>
    <row r="226" spans="1:9" ht="15.9" customHeight="1">
      <c r="A226" s="216"/>
      <c r="B226" s="97"/>
      <c r="C226" s="125"/>
      <c r="D226" s="125"/>
      <c r="E226" s="131">
        <f t="shared" si="6"/>
        <v>0</v>
      </c>
      <c r="F226" s="132" t="str">
        <f t="shared" si="7"/>
        <v/>
      </c>
      <c r="G226" s="135"/>
      <c r="H226" s="136"/>
      <c r="I226" s="124"/>
    </row>
    <row r="227" spans="1:9" ht="15.9" customHeight="1">
      <c r="A227" s="216"/>
      <c r="B227" s="97"/>
      <c r="C227" s="125"/>
      <c r="D227" s="125"/>
      <c r="E227" s="131">
        <f t="shared" si="6"/>
        <v>0</v>
      </c>
      <c r="F227" s="132" t="str">
        <f t="shared" si="7"/>
        <v/>
      </c>
      <c r="G227" s="135"/>
      <c r="H227" s="136"/>
      <c r="I227" s="124"/>
    </row>
    <row r="228" spans="1:9" ht="15.9" customHeight="1">
      <c r="A228" s="216"/>
      <c r="B228" s="97"/>
      <c r="C228" s="125"/>
      <c r="D228" s="125"/>
      <c r="E228" s="131">
        <f t="shared" si="6"/>
        <v>0</v>
      </c>
      <c r="F228" s="132" t="str">
        <f t="shared" si="7"/>
        <v/>
      </c>
      <c r="G228" s="135"/>
      <c r="H228" s="136"/>
      <c r="I228" s="124"/>
    </row>
    <row r="229" spans="1:9" ht="15.9" customHeight="1">
      <c r="A229" s="216"/>
      <c r="B229" s="97"/>
      <c r="C229" s="125"/>
      <c r="D229" s="125"/>
      <c r="E229" s="131">
        <f t="shared" si="6"/>
        <v>0</v>
      </c>
      <c r="F229" s="132" t="str">
        <f t="shared" si="7"/>
        <v/>
      </c>
      <c r="G229" s="135"/>
      <c r="H229" s="136"/>
      <c r="I229" s="124"/>
    </row>
    <row r="230" spans="1:9" ht="15.9" customHeight="1">
      <c r="A230" s="216"/>
      <c r="B230" s="97"/>
      <c r="C230" s="125"/>
      <c r="D230" s="125"/>
      <c r="E230" s="131">
        <f t="shared" si="6"/>
        <v>0</v>
      </c>
      <c r="F230" s="132" t="str">
        <f t="shared" si="7"/>
        <v/>
      </c>
      <c r="G230" s="135"/>
      <c r="H230" s="136"/>
      <c r="I230" s="124"/>
    </row>
    <row r="231" spans="1:9" ht="15.9" customHeight="1">
      <c r="A231" s="216"/>
      <c r="B231" s="97"/>
      <c r="C231" s="125"/>
      <c r="D231" s="125"/>
      <c r="E231" s="131">
        <f t="shared" si="6"/>
        <v>0</v>
      </c>
      <c r="F231" s="132" t="str">
        <f t="shared" si="7"/>
        <v/>
      </c>
      <c r="G231" s="135"/>
      <c r="H231" s="136"/>
      <c r="I231" s="124"/>
    </row>
    <row r="232" spans="1:9" ht="15.9" customHeight="1">
      <c r="A232" s="216"/>
      <c r="B232" s="97"/>
      <c r="C232" s="125"/>
      <c r="D232" s="125"/>
      <c r="E232" s="131">
        <f t="shared" si="6"/>
        <v>0</v>
      </c>
      <c r="F232" s="132" t="str">
        <f t="shared" si="7"/>
        <v/>
      </c>
      <c r="G232" s="135"/>
      <c r="H232" s="136"/>
      <c r="I232" s="124"/>
    </row>
    <row r="233" spans="1:9" ht="15.9" customHeight="1">
      <c r="A233" s="216"/>
      <c r="B233" s="97"/>
      <c r="C233" s="125"/>
      <c r="D233" s="125"/>
      <c r="E233" s="131">
        <f t="shared" si="6"/>
        <v>0</v>
      </c>
      <c r="F233" s="132" t="str">
        <f t="shared" si="7"/>
        <v/>
      </c>
      <c r="G233" s="135"/>
      <c r="H233" s="136"/>
      <c r="I233" s="124"/>
    </row>
    <row r="234" spans="1:9" ht="15.9" customHeight="1">
      <c r="A234" s="216"/>
      <c r="B234" s="97"/>
      <c r="C234" s="125"/>
      <c r="D234" s="125"/>
      <c r="E234" s="131">
        <f t="shared" si="6"/>
        <v>0</v>
      </c>
      <c r="F234" s="132" t="str">
        <f t="shared" si="7"/>
        <v/>
      </c>
      <c r="G234" s="135"/>
      <c r="H234" s="136"/>
      <c r="I234" s="124"/>
    </row>
    <row r="235" spans="1:9" ht="15.9" customHeight="1">
      <c r="A235" s="216"/>
      <c r="B235" s="97"/>
      <c r="C235" s="125"/>
      <c r="D235" s="125"/>
      <c r="E235" s="131">
        <f t="shared" si="6"/>
        <v>0</v>
      </c>
      <c r="F235" s="132" t="str">
        <f t="shared" si="7"/>
        <v/>
      </c>
      <c r="G235" s="135"/>
      <c r="H235" s="136"/>
      <c r="I235" s="124"/>
    </row>
    <row r="236" spans="1:9" ht="15.9" customHeight="1">
      <c r="A236" s="216"/>
      <c r="B236" s="97"/>
      <c r="C236" s="125"/>
      <c r="D236" s="125"/>
      <c r="E236" s="131">
        <f t="shared" si="6"/>
        <v>0</v>
      </c>
      <c r="F236" s="132" t="str">
        <f t="shared" si="7"/>
        <v/>
      </c>
      <c r="G236" s="135"/>
      <c r="H236" s="136"/>
      <c r="I236" s="124"/>
    </row>
    <row r="237" spans="1:9" ht="15.9" customHeight="1">
      <c r="A237" s="216"/>
      <c r="B237" s="97"/>
      <c r="C237" s="125"/>
      <c r="D237" s="125"/>
      <c r="E237" s="131">
        <f t="shared" si="6"/>
        <v>0</v>
      </c>
      <c r="F237" s="132" t="str">
        <f t="shared" si="7"/>
        <v/>
      </c>
      <c r="G237" s="135"/>
      <c r="H237" s="136"/>
      <c r="I237" s="124"/>
    </row>
    <row r="238" spans="1:9" ht="15.9" customHeight="1">
      <c r="A238" s="216"/>
      <c r="B238" s="97"/>
      <c r="C238" s="125"/>
      <c r="D238" s="125"/>
      <c r="E238" s="131">
        <f t="shared" si="6"/>
        <v>0</v>
      </c>
      <c r="F238" s="132" t="str">
        <f t="shared" si="7"/>
        <v/>
      </c>
      <c r="G238" s="135"/>
      <c r="H238" s="136"/>
      <c r="I238" s="124"/>
    </row>
    <row r="239" spans="1:9" ht="15.9" customHeight="1">
      <c r="A239" s="216"/>
      <c r="B239" s="97"/>
      <c r="C239" s="125"/>
      <c r="D239" s="125"/>
      <c r="E239" s="131">
        <f t="shared" si="6"/>
        <v>0</v>
      </c>
      <c r="F239" s="132" t="str">
        <f t="shared" si="7"/>
        <v/>
      </c>
      <c r="G239" s="135"/>
      <c r="H239" s="136"/>
      <c r="I239" s="124"/>
    </row>
    <row r="240" spans="1:9" ht="15.9" customHeight="1">
      <c r="A240" s="216"/>
      <c r="B240" s="97"/>
      <c r="C240" s="125"/>
      <c r="D240" s="125"/>
      <c r="E240" s="131">
        <f t="shared" si="6"/>
        <v>0</v>
      </c>
      <c r="F240" s="132" t="str">
        <f t="shared" si="7"/>
        <v/>
      </c>
      <c r="G240" s="135"/>
      <c r="H240" s="136"/>
      <c r="I240" s="124"/>
    </row>
    <row r="241" spans="1:9" ht="15.9" customHeight="1">
      <c r="A241" s="216"/>
      <c r="B241" s="97"/>
      <c r="C241" s="125"/>
      <c r="D241" s="125"/>
      <c r="E241" s="131">
        <f t="shared" si="6"/>
        <v>0</v>
      </c>
      <c r="F241" s="132" t="str">
        <f t="shared" si="7"/>
        <v/>
      </c>
      <c r="G241" s="135"/>
      <c r="H241" s="136"/>
      <c r="I241" s="124"/>
    </row>
    <row r="242" spans="1:9" ht="15.9" customHeight="1">
      <c r="A242" s="216"/>
      <c r="B242" s="97"/>
      <c r="C242" s="125"/>
      <c r="D242" s="125"/>
      <c r="E242" s="131">
        <f t="shared" si="6"/>
        <v>0</v>
      </c>
      <c r="F242" s="132" t="str">
        <f t="shared" si="7"/>
        <v/>
      </c>
      <c r="G242" s="135"/>
      <c r="H242" s="136"/>
      <c r="I242" s="124"/>
    </row>
    <row r="243" spans="1:9" ht="15.9" customHeight="1">
      <c r="A243" s="216"/>
      <c r="B243" s="97"/>
      <c r="C243" s="125"/>
      <c r="D243" s="125"/>
      <c r="E243" s="131">
        <f t="shared" si="6"/>
        <v>0</v>
      </c>
      <c r="F243" s="132" t="str">
        <f t="shared" si="7"/>
        <v/>
      </c>
      <c r="G243" s="135"/>
      <c r="H243" s="136"/>
      <c r="I243" s="124"/>
    </row>
    <row r="244" spans="1:9" ht="15.9" customHeight="1">
      <c r="A244" s="216"/>
      <c r="B244" s="97"/>
      <c r="C244" s="125"/>
      <c r="D244" s="125"/>
      <c r="E244" s="131">
        <f t="shared" si="6"/>
        <v>0</v>
      </c>
      <c r="F244" s="132" t="str">
        <f t="shared" si="7"/>
        <v/>
      </c>
      <c r="G244" s="135"/>
      <c r="H244" s="136"/>
      <c r="I244" s="124"/>
    </row>
    <row r="245" spans="1:9" ht="15.9" customHeight="1">
      <c r="A245" s="216"/>
      <c r="B245" s="97"/>
      <c r="C245" s="125"/>
      <c r="D245" s="125"/>
      <c r="E245" s="131">
        <f t="shared" si="6"/>
        <v>0</v>
      </c>
      <c r="F245" s="132" t="str">
        <f t="shared" si="7"/>
        <v/>
      </c>
      <c r="G245" s="135"/>
      <c r="H245" s="136"/>
      <c r="I245" s="124"/>
    </row>
    <row r="246" spans="1:9" ht="15.9" customHeight="1">
      <c r="A246" s="216"/>
      <c r="B246" s="97"/>
      <c r="C246" s="125"/>
      <c r="D246" s="125"/>
      <c r="E246" s="131">
        <f t="shared" si="6"/>
        <v>0</v>
      </c>
      <c r="F246" s="132" t="str">
        <f t="shared" si="7"/>
        <v/>
      </c>
      <c r="G246" s="135"/>
      <c r="H246" s="136"/>
      <c r="I246" s="124"/>
    </row>
    <row r="247" spans="1:9" ht="15.9" customHeight="1">
      <c r="A247" s="216"/>
      <c r="B247" s="97"/>
      <c r="C247" s="125"/>
      <c r="D247" s="125"/>
      <c r="E247" s="131">
        <f t="shared" si="6"/>
        <v>0</v>
      </c>
      <c r="F247" s="132" t="str">
        <f t="shared" si="7"/>
        <v/>
      </c>
      <c r="G247" s="135"/>
      <c r="H247" s="136"/>
      <c r="I247" s="124"/>
    </row>
    <row r="248" spans="1:9" ht="15.9" customHeight="1">
      <c r="A248" s="216"/>
      <c r="B248" s="97"/>
      <c r="C248" s="125"/>
      <c r="D248" s="125"/>
      <c r="E248" s="131">
        <f t="shared" si="6"/>
        <v>0</v>
      </c>
      <c r="F248" s="132" t="str">
        <f t="shared" si="7"/>
        <v/>
      </c>
      <c r="G248" s="135"/>
      <c r="H248" s="136"/>
      <c r="I248" s="124"/>
    </row>
    <row r="249" spans="1:9" ht="15.9" customHeight="1">
      <c r="A249" s="216"/>
      <c r="B249" s="97"/>
      <c r="C249" s="125"/>
      <c r="D249" s="125"/>
      <c r="E249" s="131">
        <f t="shared" si="6"/>
        <v>0</v>
      </c>
      <c r="F249" s="132" t="str">
        <f t="shared" si="7"/>
        <v/>
      </c>
      <c r="G249" s="135"/>
      <c r="H249" s="136"/>
      <c r="I249" s="124"/>
    </row>
    <row r="250" spans="1:9" ht="15.9" customHeight="1">
      <c r="A250" s="216"/>
      <c r="B250" s="97"/>
      <c r="C250" s="125"/>
      <c r="D250" s="125"/>
      <c r="E250" s="131">
        <f t="shared" si="6"/>
        <v>0</v>
      </c>
      <c r="F250" s="132" t="str">
        <f t="shared" si="7"/>
        <v/>
      </c>
      <c r="G250" s="135"/>
      <c r="H250" s="136"/>
      <c r="I250" s="124"/>
    </row>
    <row r="251" spans="1:9" ht="15.9" customHeight="1">
      <c r="A251" s="216"/>
      <c r="B251" s="97"/>
      <c r="C251" s="125"/>
      <c r="D251" s="125"/>
      <c r="E251" s="131">
        <f t="shared" si="6"/>
        <v>0</v>
      </c>
      <c r="F251" s="132" t="str">
        <f t="shared" si="7"/>
        <v/>
      </c>
      <c r="G251" s="135"/>
      <c r="H251" s="136"/>
      <c r="I251" s="124"/>
    </row>
    <row r="252" spans="1:9" ht="15.9" customHeight="1">
      <c r="A252" s="216"/>
      <c r="B252" s="97"/>
      <c r="C252" s="125"/>
      <c r="D252" s="125"/>
      <c r="E252" s="131">
        <f t="shared" si="6"/>
        <v>0</v>
      </c>
      <c r="F252" s="132" t="str">
        <f t="shared" si="7"/>
        <v/>
      </c>
      <c r="G252" s="135"/>
      <c r="H252" s="136"/>
      <c r="I252" s="124"/>
    </row>
    <row r="253" spans="1:9" ht="15.9" customHeight="1">
      <c r="A253" s="216"/>
      <c r="B253" s="97"/>
      <c r="C253" s="125"/>
      <c r="D253" s="125"/>
      <c r="E253" s="131">
        <f t="shared" si="6"/>
        <v>0</v>
      </c>
      <c r="F253" s="132" t="str">
        <f t="shared" si="7"/>
        <v/>
      </c>
      <c r="G253" s="135"/>
      <c r="H253" s="136"/>
      <c r="I253" s="124"/>
    </row>
    <row r="254" spans="1:9" ht="15.9" customHeight="1">
      <c r="A254" s="216"/>
      <c r="B254" s="97"/>
      <c r="C254" s="125"/>
      <c r="D254" s="125"/>
      <c r="E254" s="131">
        <f t="shared" si="6"/>
        <v>0</v>
      </c>
      <c r="F254" s="132" t="str">
        <f t="shared" si="7"/>
        <v/>
      </c>
      <c r="G254" s="135"/>
      <c r="H254" s="136"/>
      <c r="I254" s="124"/>
    </row>
    <row r="255" spans="1:9" ht="15.9" customHeight="1">
      <c r="A255" s="216"/>
      <c r="B255" s="97"/>
      <c r="C255" s="125"/>
      <c r="D255" s="125"/>
      <c r="E255" s="131">
        <f t="shared" si="6"/>
        <v>0</v>
      </c>
      <c r="F255" s="132" t="str">
        <f t="shared" si="7"/>
        <v/>
      </c>
      <c r="G255" s="135"/>
      <c r="H255" s="136"/>
      <c r="I255" s="124"/>
    </row>
    <row r="256" spans="1:9" ht="15.9" customHeight="1">
      <c r="A256" s="216"/>
      <c r="B256" s="97"/>
      <c r="C256" s="125"/>
      <c r="D256" s="125"/>
      <c r="E256" s="131">
        <f t="shared" si="6"/>
        <v>0</v>
      </c>
      <c r="F256" s="132" t="str">
        <f t="shared" si="7"/>
        <v/>
      </c>
      <c r="G256" s="135"/>
      <c r="H256" s="136"/>
      <c r="I256" s="124"/>
    </row>
    <row r="257" spans="1:9" ht="15.9" customHeight="1">
      <c r="A257" s="216"/>
      <c r="B257" s="97"/>
      <c r="C257" s="125"/>
      <c r="D257" s="125"/>
      <c r="E257" s="131">
        <f t="shared" si="6"/>
        <v>0</v>
      </c>
      <c r="F257" s="132" t="str">
        <f t="shared" si="7"/>
        <v/>
      </c>
      <c r="G257" s="135"/>
      <c r="H257" s="136"/>
      <c r="I257" s="124"/>
    </row>
  </sheetData>
  <sheetProtection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>
    <tabColor indexed="29"/>
  </sheetPr>
  <dimension ref="A1:M157"/>
  <sheetViews>
    <sheetView defaultGridColor="0" colorId="22" zoomScale="87" workbookViewId="0">
      <selection activeCell="B3" sqref="B3"/>
    </sheetView>
  </sheetViews>
  <sheetFormatPr defaultColWidth="9.81640625" defaultRowHeight="15"/>
  <cols>
    <col min="2" max="12" width="6.81640625" customWidth="1"/>
    <col min="13" max="13" width="4.81640625" customWidth="1"/>
  </cols>
  <sheetData>
    <row r="1" spans="1:13" ht="18" customHeight="1">
      <c r="A1" s="49" t="s">
        <v>144</v>
      </c>
      <c r="B1" s="49"/>
      <c r="C1" s="50"/>
      <c r="D1" s="50"/>
      <c r="E1" s="50"/>
      <c r="F1" s="50"/>
      <c r="G1" s="49"/>
      <c r="H1" s="49"/>
      <c r="I1" s="49"/>
      <c r="J1" s="50"/>
      <c r="K1" s="49"/>
      <c r="L1" s="49"/>
      <c r="M1" s="127"/>
    </row>
    <row r="2" spans="1:13" ht="15.9" customHeight="1">
      <c r="A2" s="46"/>
      <c r="B2" s="46"/>
      <c r="C2" s="46"/>
      <c r="D2" s="46"/>
      <c r="E2" s="46"/>
      <c r="F2" s="46"/>
      <c r="G2" s="78"/>
      <c r="H2" s="78"/>
      <c r="I2" s="78"/>
      <c r="J2" s="50" t="s">
        <v>109</v>
      </c>
      <c r="K2" s="107"/>
      <c r="L2" s="108"/>
    </row>
    <row r="3" spans="1:13" ht="15.9" customHeight="1">
      <c r="A3" s="47" t="s">
        <v>90</v>
      </c>
      <c r="B3" s="81" t="str">
        <f>IF(Info!$B3="","",(Info!$B3))</f>
        <v/>
      </c>
      <c r="C3" s="52"/>
      <c r="D3" s="52"/>
      <c r="E3" s="52"/>
      <c r="F3" s="52"/>
      <c r="G3" s="78"/>
      <c r="H3" s="78"/>
      <c r="I3" s="78"/>
      <c r="J3" s="74" t="s">
        <v>111</v>
      </c>
      <c r="K3" s="107" t="str">
        <f>IF(Info!$B4="","",(Info!$B4))</f>
        <v/>
      </c>
      <c r="L3" s="108"/>
    </row>
    <row r="4" spans="1:13" ht="9.9" customHeight="1">
      <c r="A4" s="46"/>
      <c r="B4" s="46"/>
      <c r="C4" s="223"/>
      <c r="D4" s="223"/>
      <c r="E4" s="46"/>
      <c r="F4" s="46"/>
      <c r="G4" s="46"/>
      <c r="H4" s="46"/>
      <c r="I4" s="46"/>
      <c r="J4" s="46"/>
      <c r="K4" s="46"/>
      <c r="L4" s="46"/>
      <c r="M4" s="78"/>
    </row>
    <row r="5" spans="1:13">
      <c r="A5" s="137"/>
      <c r="B5" s="137" t="s">
        <v>145</v>
      </c>
      <c r="C5" s="402" t="s">
        <v>223</v>
      </c>
      <c r="D5" s="403"/>
      <c r="E5" s="118" t="s">
        <v>146</v>
      </c>
      <c r="F5" s="118" t="s">
        <v>146</v>
      </c>
      <c r="G5" s="118" t="s">
        <v>147</v>
      </c>
      <c r="H5" s="166" t="s">
        <v>98</v>
      </c>
      <c r="I5" s="166" t="s">
        <v>225</v>
      </c>
      <c r="J5" s="166" t="s">
        <v>226</v>
      </c>
      <c r="K5" s="118" t="s">
        <v>148</v>
      </c>
      <c r="L5" s="118" t="s">
        <v>149</v>
      </c>
      <c r="M5" s="138"/>
    </row>
    <row r="6" spans="1:13" ht="15.6" thickBot="1">
      <c r="A6" s="139" t="s">
        <v>81</v>
      </c>
      <c r="B6" s="139" t="s">
        <v>150</v>
      </c>
      <c r="C6" s="120" t="s">
        <v>153</v>
      </c>
      <c r="D6" s="120" t="s">
        <v>154</v>
      </c>
      <c r="E6" s="120" t="s">
        <v>151</v>
      </c>
      <c r="F6" s="120" t="s">
        <v>152</v>
      </c>
      <c r="G6" s="120" t="s">
        <v>152</v>
      </c>
      <c r="H6" s="139" t="s">
        <v>224</v>
      </c>
      <c r="I6" s="139" t="s">
        <v>224</v>
      </c>
      <c r="J6" s="139" t="s">
        <v>224</v>
      </c>
      <c r="K6" s="120" t="s">
        <v>155</v>
      </c>
      <c r="L6" s="120" t="s">
        <v>156</v>
      </c>
      <c r="M6" s="121" t="s">
        <v>119</v>
      </c>
    </row>
    <row r="7" spans="1:13" ht="15.9" customHeight="1" thickTop="1">
      <c r="A7" s="215"/>
      <c r="B7" s="96"/>
      <c r="C7" s="215"/>
      <c r="D7" s="215"/>
      <c r="E7" s="96"/>
      <c r="F7" s="96"/>
      <c r="G7" s="215"/>
      <c r="H7" s="215"/>
      <c r="I7" s="215"/>
      <c r="J7" s="215"/>
      <c r="K7" s="96"/>
      <c r="L7" s="96"/>
      <c r="M7" s="124"/>
    </row>
    <row r="8" spans="1:13" ht="15.9" customHeight="1">
      <c r="A8" s="216"/>
      <c r="B8" s="103"/>
      <c r="C8" s="216"/>
      <c r="D8" s="216"/>
      <c r="E8" s="103"/>
      <c r="F8" s="103"/>
      <c r="G8" s="216"/>
      <c r="H8" s="216"/>
      <c r="I8" s="216"/>
      <c r="J8" s="216"/>
      <c r="K8" s="103"/>
      <c r="L8" s="103"/>
      <c r="M8" s="124"/>
    </row>
    <row r="9" spans="1:13" ht="15.9" customHeight="1">
      <c r="A9" s="216"/>
      <c r="B9" s="103"/>
      <c r="C9" s="216"/>
      <c r="D9" s="216"/>
      <c r="E9" s="103"/>
      <c r="F9" s="103"/>
      <c r="G9" s="216"/>
      <c r="H9" s="216"/>
      <c r="I9" s="216"/>
      <c r="J9" s="216"/>
      <c r="K9" s="103"/>
      <c r="L9" s="103"/>
      <c r="M9" s="96"/>
    </row>
    <row r="10" spans="1:13" ht="15.9" customHeight="1">
      <c r="A10" s="216"/>
      <c r="B10" s="103"/>
      <c r="C10" s="216"/>
      <c r="D10" s="216"/>
      <c r="E10" s="103"/>
      <c r="F10" s="103"/>
      <c r="G10" s="216"/>
      <c r="H10" s="216"/>
      <c r="I10" s="216"/>
      <c r="J10" s="216"/>
      <c r="K10" s="103"/>
      <c r="L10" s="103"/>
      <c r="M10" s="124"/>
    </row>
    <row r="11" spans="1:13" ht="15.9" customHeight="1">
      <c r="A11" s="216"/>
      <c r="B11" s="103"/>
      <c r="C11" s="216"/>
      <c r="D11" s="216"/>
      <c r="E11" s="103"/>
      <c r="F11" s="103"/>
      <c r="G11" s="216"/>
      <c r="H11" s="216"/>
      <c r="I11" s="216"/>
      <c r="J11" s="216"/>
      <c r="K11" s="103"/>
      <c r="L11" s="103"/>
      <c r="M11" s="124"/>
    </row>
    <row r="12" spans="1:13" ht="15.9" customHeight="1">
      <c r="A12" s="216"/>
      <c r="B12" s="103"/>
      <c r="C12" s="216"/>
      <c r="D12" s="216"/>
      <c r="E12" s="103"/>
      <c r="F12" s="103"/>
      <c r="G12" s="216"/>
      <c r="H12" s="216"/>
      <c r="I12" s="216"/>
      <c r="J12" s="216"/>
      <c r="K12" s="103"/>
      <c r="L12" s="103"/>
      <c r="M12" s="124"/>
    </row>
    <row r="13" spans="1:13" ht="15.9" customHeight="1">
      <c r="A13" s="216"/>
      <c r="B13" s="103"/>
      <c r="C13" s="216"/>
      <c r="D13" s="216"/>
      <c r="E13" s="103"/>
      <c r="F13" s="103"/>
      <c r="G13" s="216"/>
      <c r="H13" s="216"/>
      <c r="I13" s="216"/>
      <c r="J13" s="216"/>
      <c r="K13" s="103"/>
      <c r="L13" s="103"/>
      <c r="M13" s="124"/>
    </row>
    <row r="14" spans="1:13" ht="15.9" customHeight="1">
      <c r="A14" s="216"/>
      <c r="B14" s="103"/>
      <c r="C14" s="216"/>
      <c r="D14" s="216"/>
      <c r="E14" s="103"/>
      <c r="F14" s="103"/>
      <c r="G14" s="216"/>
      <c r="H14" s="216"/>
      <c r="I14" s="216"/>
      <c r="J14" s="216"/>
      <c r="K14" s="103"/>
      <c r="L14" s="103"/>
      <c r="M14" s="124"/>
    </row>
    <row r="15" spans="1:13" ht="15.9" customHeight="1">
      <c r="A15" s="216"/>
      <c r="B15" s="103"/>
      <c r="C15" s="216"/>
      <c r="D15" s="216"/>
      <c r="E15" s="103"/>
      <c r="F15" s="103"/>
      <c r="G15" s="216"/>
      <c r="H15" s="216"/>
      <c r="I15" s="216"/>
      <c r="J15" s="216"/>
      <c r="K15" s="103"/>
      <c r="L15" s="103"/>
      <c r="M15" s="124"/>
    </row>
    <row r="16" spans="1:13" ht="15.9" customHeight="1">
      <c r="A16" s="216"/>
      <c r="B16" s="103"/>
      <c r="C16" s="216"/>
      <c r="D16" s="216"/>
      <c r="E16" s="103"/>
      <c r="F16" s="103"/>
      <c r="G16" s="216"/>
      <c r="H16" s="216"/>
      <c r="I16" s="216"/>
      <c r="J16" s="216"/>
      <c r="K16" s="103"/>
      <c r="L16" s="103"/>
      <c r="M16" s="124"/>
    </row>
    <row r="17" spans="1:13" ht="15.9" customHeight="1">
      <c r="A17" s="216"/>
      <c r="B17" s="103"/>
      <c r="C17" s="216"/>
      <c r="D17" s="216"/>
      <c r="E17" s="103"/>
      <c r="F17" s="103"/>
      <c r="G17" s="216"/>
      <c r="H17" s="216"/>
      <c r="I17" s="216"/>
      <c r="J17" s="216"/>
      <c r="K17" s="103"/>
      <c r="L17" s="103"/>
      <c r="M17" s="124"/>
    </row>
    <row r="18" spans="1:13" ht="15.9" customHeight="1">
      <c r="A18" s="216"/>
      <c r="B18" s="103"/>
      <c r="C18" s="216"/>
      <c r="D18" s="216"/>
      <c r="E18" s="103"/>
      <c r="F18" s="103"/>
      <c r="G18" s="216"/>
      <c r="H18" s="216"/>
      <c r="I18" s="216"/>
      <c r="J18" s="216"/>
      <c r="K18" s="103"/>
      <c r="L18" s="103"/>
      <c r="M18" s="124"/>
    </row>
    <row r="19" spans="1:13" ht="15.9" customHeight="1">
      <c r="A19" s="216"/>
      <c r="B19" s="103"/>
      <c r="C19" s="216"/>
      <c r="D19" s="216"/>
      <c r="E19" s="103"/>
      <c r="F19" s="103"/>
      <c r="G19" s="216"/>
      <c r="H19" s="216"/>
      <c r="I19" s="216"/>
      <c r="J19" s="216"/>
      <c r="K19" s="103"/>
      <c r="L19" s="103"/>
      <c r="M19" s="124"/>
    </row>
    <row r="20" spans="1:13" ht="15.9" customHeight="1">
      <c r="A20" s="216"/>
      <c r="B20" s="103"/>
      <c r="C20" s="216"/>
      <c r="D20" s="216"/>
      <c r="E20" s="103"/>
      <c r="F20" s="103"/>
      <c r="G20" s="216"/>
      <c r="H20" s="216"/>
      <c r="I20" s="216"/>
      <c r="J20" s="216"/>
      <c r="K20" s="103"/>
      <c r="L20" s="103"/>
      <c r="M20" s="124"/>
    </row>
    <row r="21" spans="1:13" ht="15.9" customHeight="1">
      <c r="A21" s="216"/>
      <c r="B21" s="103"/>
      <c r="C21" s="216"/>
      <c r="D21" s="216"/>
      <c r="E21" s="103"/>
      <c r="F21" s="103"/>
      <c r="G21" s="216"/>
      <c r="H21" s="216"/>
      <c r="I21" s="216"/>
      <c r="J21" s="216"/>
      <c r="K21" s="103"/>
      <c r="L21" s="103"/>
      <c r="M21" s="124"/>
    </row>
    <row r="22" spans="1:13" ht="15.9" customHeight="1">
      <c r="A22" s="216"/>
      <c r="B22" s="103"/>
      <c r="C22" s="216"/>
      <c r="D22" s="216"/>
      <c r="E22" s="103"/>
      <c r="F22" s="103"/>
      <c r="G22" s="216"/>
      <c r="H22" s="216"/>
      <c r="I22" s="216"/>
      <c r="J22" s="216"/>
      <c r="K22" s="103"/>
      <c r="L22" s="103"/>
      <c r="M22" s="124"/>
    </row>
    <row r="23" spans="1:13" ht="15.9" customHeight="1">
      <c r="A23" s="216"/>
      <c r="B23" s="103"/>
      <c r="C23" s="216"/>
      <c r="D23" s="216"/>
      <c r="E23" s="103"/>
      <c r="F23" s="103"/>
      <c r="G23" s="216"/>
      <c r="H23" s="216"/>
      <c r="I23" s="216"/>
      <c r="J23" s="216"/>
      <c r="K23" s="103"/>
      <c r="L23" s="103"/>
      <c r="M23" s="124"/>
    </row>
    <row r="24" spans="1:13" ht="15.9" customHeight="1">
      <c r="A24" s="216"/>
      <c r="B24" s="103"/>
      <c r="C24" s="216"/>
      <c r="D24" s="216"/>
      <c r="E24" s="103"/>
      <c r="F24" s="103"/>
      <c r="G24" s="216"/>
      <c r="H24" s="216"/>
      <c r="I24" s="216"/>
      <c r="J24" s="216"/>
      <c r="K24" s="103"/>
      <c r="L24" s="103"/>
      <c r="M24" s="124"/>
    </row>
    <row r="25" spans="1:13" ht="15.9" customHeight="1">
      <c r="A25" s="216"/>
      <c r="B25" s="103"/>
      <c r="C25" s="216"/>
      <c r="D25" s="216"/>
      <c r="E25" s="103"/>
      <c r="F25" s="103"/>
      <c r="G25" s="216"/>
      <c r="H25" s="216"/>
      <c r="I25" s="216"/>
      <c r="J25" s="216"/>
      <c r="K25" s="103"/>
      <c r="L25" s="103"/>
      <c r="M25" s="124"/>
    </row>
    <row r="26" spans="1:13" ht="15.9" customHeight="1">
      <c r="A26" s="216"/>
      <c r="B26" s="103"/>
      <c r="C26" s="216"/>
      <c r="D26" s="216"/>
      <c r="E26" s="103"/>
      <c r="F26" s="103"/>
      <c r="G26" s="216"/>
      <c r="H26" s="216"/>
      <c r="I26" s="216"/>
      <c r="J26" s="216"/>
      <c r="K26" s="103"/>
      <c r="L26" s="103"/>
      <c r="M26" s="124"/>
    </row>
    <row r="27" spans="1:13" ht="15.9" customHeight="1">
      <c r="A27" s="216"/>
      <c r="B27" s="103"/>
      <c r="C27" s="216"/>
      <c r="D27" s="216"/>
      <c r="E27" s="103"/>
      <c r="F27" s="103"/>
      <c r="G27" s="216"/>
      <c r="H27" s="216"/>
      <c r="I27" s="216"/>
      <c r="J27" s="216"/>
      <c r="K27" s="103"/>
      <c r="L27" s="103"/>
      <c r="M27" s="124"/>
    </row>
    <row r="28" spans="1:13" ht="15.9" customHeight="1">
      <c r="A28" s="216"/>
      <c r="B28" s="103"/>
      <c r="C28" s="216"/>
      <c r="D28" s="216"/>
      <c r="E28" s="103"/>
      <c r="F28" s="103"/>
      <c r="G28" s="216"/>
      <c r="H28" s="216"/>
      <c r="I28" s="216"/>
      <c r="J28" s="216"/>
      <c r="K28" s="103"/>
      <c r="L28" s="103"/>
      <c r="M28" s="124"/>
    </row>
    <row r="29" spans="1:13" ht="15.9" customHeight="1">
      <c r="A29" s="216"/>
      <c r="B29" s="103"/>
      <c r="C29" s="216"/>
      <c r="D29" s="216"/>
      <c r="E29" s="103"/>
      <c r="F29" s="103"/>
      <c r="G29" s="216"/>
      <c r="H29" s="216"/>
      <c r="I29" s="216"/>
      <c r="J29" s="216"/>
      <c r="K29" s="103"/>
      <c r="L29" s="103"/>
      <c r="M29" s="124"/>
    </row>
    <row r="30" spans="1:13" ht="15.9" customHeight="1">
      <c r="A30" s="216"/>
      <c r="B30" s="103"/>
      <c r="C30" s="216"/>
      <c r="D30" s="216"/>
      <c r="E30" s="103"/>
      <c r="F30" s="103"/>
      <c r="G30" s="216"/>
      <c r="H30" s="216"/>
      <c r="I30" s="216"/>
      <c r="J30" s="216"/>
      <c r="K30" s="103"/>
      <c r="L30" s="103"/>
      <c r="M30" s="124"/>
    </row>
    <row r="31" spans="1:13" ht="15.9" customHeight="1">
      <c r="A31" s="216"/>
      <c r="B31" s="103"/>
      <c r="C31" s="216"/>
      <c r="D31" s="216"/>
      <c r="E31" s="103"/>
      <c r="F31" s="103"/>
      <c r="G31" s="216"/>
      <c r="H31" s="216"/>
      <c r="I31" s="216"/>
      <c r="J31" s="216"/>
      <c r="K31" s="103"/>
      <c r="L31" s="103"/>
      <c r="M31" s="124"/>
    </row>
    <row r="32" spans="1:13" ht="15.9" customHeight="1">
      <c r="A32" s="216"/>
      <c r="B32" s="103"/>
      <c r="C32" s="216"/>
      <c r="D32" s="216"/>
      <c r="E32" s="103"/>
      <c r="F32" s="103"/>
      <c r="G32" s="216"/>
      <c r="H32" s="216"/>
      <c r="I32" s="216"/>
      <c r="J32" s="216"/>
      <c r="K32" s="103"/>
      <c r="L32" s="103"/>
      <c r="M32" s="124"/>
    </row>
    <row r="33" spans="1:13" ht="15.9" customHeight="1">
      <c r="A33" s="216"/>
      <c r="B33" s="103"/>
      <c r="C33" s="216"/>
      <c r="D33" s="216"/>
      <c r="E33" s="103"/>
      <c r="F33" s="103"/>
      <c r="G33" s="216"/>
      <c r="H33" s="216"/>
      <c r="I33" s="216"/>
      <c r="J33" s="216"/>
      <c r="K33" s="103"/>
      <c r="L33" s="103"/>
      <c r="M33" s="124"/>
    </row>
    <row r="34" spans="1:13" ht="15.9" customHeight="1">
      <c r="A34" s="216"/>
      <c r="B34" s="103"/>
      <c r="C34" s="216"/>
      <c r="D34" s="216"/>
      <c r="E34" s="103"/>
      <c r="F34" s="103"/>
      <c r="G34" s="216"/>
      <c r="H34" s="216"/>
      <c r="I34" s="216"/>
      <c r="J34" s="216"/>
      <c r="K34" s="103"/>
      <c r="L34" s="103"/>
      <c r="M34" s="124"/>
    </row>
    <row r="35" spans="1:13" ht="15.9" customHeight="1">
      <c r="A35" s="216"/>
      <c r="B35" s="103"/>
      <c r="C35" s="216"/>
      <c r="D35" s="216"/>
      <c r="E35" s="103"/>
      <c r="F35" s="103"/>
      <c r="G35" s="216"/>
      <c r="H35" s="216"/>
      <c r="I35" s="216"/>
      <c r="J35" s="216"/>
      <c r="K35" s="103"/>
      <c r="L35" s="103"/>
      <c r="M35" s="124"/>
    </row>
    <row r="36" spans="1:13" ht="15.9" customHeight="1">
      <c r="A36" s="216"/>
      <c r="B36" s="103"/>
      <c r="C36" s="216"/>
      <c r="D36" s="216"/>
      <c r="E36" s="103"/>
      <c r="F36" s="103"/>
      <c r="G36" s="216"/>
      <c r="H36" s="216"/>
      <c r="I36" s="216"/>
      <c r="J36" s="216"/>
      <c r="K36" s="103"/>
      <c r="L36" s="103"/>
      <c r="M36" s="124"/>
    </row>
    <row r="37" spans="1:13" ht="15.9" customHeight="1">
      <c r="A37" s="216"/>
      <c r="B37" s="103"/>
      <c r="C37" s="216"/>
      <c r="D37" s="216"/>
      <c r="E37" s="103"/>
      <c r="F37" s="103"/>
      <c r="G37" s="216"/>
      <c r="H37" s="216"/>
      <c r="I37" s="216"/>
      <c r="J37" s="216"/>
      <c r="K37" s="103"/>
      <c r="L37" s="103"/>
      <c r="M37" s="124"/>
    </row>
    <row r="38" spans="1:13" ht="15.9" customHeight="1">
      <c r="A38" s="216"/>
      <c r="B38" s="103"/>
      <c r="C38" s="216"/>
      <c r="D38" s="216"/>
      <c r="E38" s="103"/>
      <c r="F38" s="103"/>
      <c r="G38" s="216"/>
      <c r="H38" s="216"/>
      <c r="I38" s="216"/>
      <c r="J38" s="216"/>
      <c r="K38" s="103"/>
      <c r="L38" s="103"/>
      <c r="M38" s="124"/>
    </row>
    <row r="39" spans="1:13" ht="15.9" customHeight="1">
      <c r="A39" s="216"/>
      <c r="B39" s="103"/>
      <c r="C39" s="216"/>
      <c r="D39" s="216"/>
      <c r="E39" s="103"/>
      <c r="F39" s="103"/>
      <c r="G39" s="216"/>
      <c r="H39" s="216"/>
      <c r="I39" s="216"/>
      <c r="J39" s="216"/>
      <c r="K39" s="103"/>
      <c r="L39" s="103"/>
      <c r="M39" s="124"/>
    </row>
    <row r="40" spans="1:13" ht="15.9" customHeight="1">
      <c r="A40" s="216"/>
      <c r="B40" s="103"/>
      <c r="C40" s="216"/>
      <c r="D40" s="216"/>
      <c r="E40" s="103"/>
      <c r="F40" s="103"/>
      <c r="G40" s="216"/>
      <c r="H40" s="216"/>
      <c r="I40" s="216"/>
      <c r="J40" s="216"/>
      <c r="K40" s="103"/>
      <c r="L40" s="103"/>
      <c r="M40" s="124"/>
    </row>
    <row r="41" spans="1:13" ht="15.9" customHeight="1">
      <c r="A41" s="216"/>
      <c r="B41" s="103"/>
      <c r="C41" s="216"/>
      <c r="D41" s="216"/>
      <c r="E41" s="103"/>
      <c r="F41" s="103"/>
      <c r="G41" s="216"/>
      <c r="H41" s="216"/>
      <c r="I41" s="216"/>
      <c r="J41" s="216"/>
      <c r="K41" s="103"/>
      <c r="L41" s="103"/>
      <c r="M41" s="124"/>
    </row>
    <row r="42" spans="1:13" ht="15.9" customHeight="1">
      <c r="A42" s="216"/>
      <c r="B42" s="103"/>
      <c r="C42" s="216"/>
      <c r="D42" s="216"/>
      <c r="E42" s="103"/>
      <c r="F42" s="103"/>
      <c r="G42" s="216"/>
      <c r="H42" s="216"/>
      <c r="I42" s="216"/>
      <c r="J42" s="216"/>
      <c r="K42" s="103"/>
      <c r="L42" s="103"/>
      <c r="M42" s="124"/>
    </row>
    <row r="43" spans="1:13" ht="15.9" customHeight="1">
      <c r="A43" s="216"/>
      <c r="B43" s="103"/>
      <c r="C43" s="216"/>
      <c r="D43" s="216"/>
      <c r="E43" s="103"/>
      <c r="F43" s="103"/>
      <c r="G43" s="216"/>
      <c r="H43" s="216"/>
      <c r="I43" s="216"/>
      <c r="J43" s="216"/>
      <c r="K43" s="103"/>
      <c r="L43" s="103"/>
      <c r="M43" s="124"/>
    </row>
    <row r="44" spans="1:13" ht="15.9" customHeight="1">
      <c r="A44" s="216"/>
      <c r="B44" s="103"/>
      <c r="C44" s="216"/>
      <c r="D44" s="216"/>
      <c r="E44" s="103"/>
      <c r="F44" s="103"/>
      <c r="G44" s="216"/>
      <c r="H44" s="216"/>
      <c r="I44" s="216"/>
      <c r="J44" s="216"/>
      <c r="K44" s="103"/>
      <c r="L44" s="103"/>
      <c r="M44" s="124"/>
    </row>
    <row r="45" spans="1:13" ht="15.9" customHeight="1">
      <c r="A45" s="216"/>
      <c r="B45" s="103"/>
      <c r="C45" s="216"/>
      <c r="D45" s="216"/>
      <c r="E45" s="103"/>
      <c r="F45" s="103"/>
      <c r="G45" s="216"/>
      <c r="H45" s="216"/>
      <c r="I45" s="216"/>
      <c r="J45" s="216"/>
      <c r="K45" s="103"/>
      <c r="L45" s="103"/>
      <c r="M45" s="124"/>
    </row>
    <row r="46" spans="1:13" ht="15.9" customHeight="1">
      <c r="A46" s="216"/>
      <c r="B46" s="103"/>
      <c r="C46" s="216"/>
      <c r="D46" s="216"/>
      <c r="E46" s="103"/>
      <c r="F46" s="103"/>
      <c r="G46" s="216"/>
      <c r="H46" s="216"/>
      <c r="I46" s="216"/>
      <c r="J46" s="216"/>
      <c r="K46" s="103"/>
      <c r="L46" s="103"/>
      <c r="M46" s="124"/>
    </row>
    <row r="47" spans="1:13" ht="15.9" customHeight="1">
      <c r="A47" s="216"/>
      <c r="B47" s="103"/>
      <c r="C47" s="216"/>
      <c r="D47" s="216"/>
      <c r="E47" s="103"/>
      <c r="F47" s="103"/>
      <c r="G47" s="216"/>
      <c r="H47" s="216"/>
      <c r="I47" s="216"/>
      <c r="J47" s="216"/>
      <c r="K47" s="103"/>
      <c r="L47" s="103"/>
      <c r="M47" s="124"/>
    </row>
    <row r="48" spans="1:13" ht="15.9" customHeight="1">
      <c r="A48" s="216"/>
      <c r="B48" s="103"/>
      <c r="C48" s="216"/>
      <c r="D48" s="216"/>
      <c r="E48" s="103"/>
      <c r="F48" s="103"/>
      <c r="G48" s="216"/>
      <c r="H48" s="216"/>
      <c r="I48" s="216"/>
      <c r="J48" s="216"/>
      <c r="K48" s="103"/>
      <c r="L48" s="103"/>
      <c r="M48" s="124"/>
    </row>
    <row r="49" spans="1:13" ht="15.9" customHeight="1">
      <c r="A49" s="216"/>
      <c r="B49" s="103"/>
      <c r="C49" s="216"/>
      <c r="D49" s="216"/>
      <c r="E49" s="103"/>
      <c r="F49" s="103"/>
      <c r="G49" s="216"/>
      <c r="H49" s="216"/>
      <c r="I49" s="216"/>
      <c r="J49" s="216"/>
      <c r="K49" s="103"/>
      <c r="L49" s="103"/>
      <c r="M49" s="124"/>
    </row>
    <row r="50" spans="1:13" ht="15.9" customHeight="1">
      <c r="A50" s="216"/>
      <c r="B50" s="103"/>
      <c r="C50" s="216"/>
      <c r="D50" s="216"/>
      <c r="E50" s="103"/>
      <c r="F50" s="103"/>
      <c r="G50" s="216"/>
      <c r="H50" s="216"/>
      <c r="I50" s="216"/>
      <c r="J50" s="216"/>
      <c r="K50" s="103"/>
      <c r="L50" s="103"/>
      <c r="M50" s="124"/>
    </row>
    <row r="51" spans="1:13" ht="15.9" customHeight="1">
      <c r="A51" s="216"/>
      <c r="B51" s="103"/>
      <c r="C51" s="216"/>
      <c r="D51" s="216"/>
      <c r="E51" s="103"/>
      <c r="F51" s="103"/>
      <c r="G51" s="216"/>
      <c r="H51" s="216"/>
      <c r="I51" s="216"/>
      <c r="J51" s="216"/>
      <c r="K51" s="103"/>
      <c r="L51" s="103"/>
      <c r="M51" s="124"/>
    </row>
    <row r="52" spans="1:13" ht="15.9" customHeight="1">
      <c r="A52" s="216"/>
      <c r="B52" s="103"/>
      <c r="C52" s="216"/>
      <c r="D52" s="216"/>
      <c r="E52" s="103"/>
      <c r="F52" s="103"/>
      <c r="G52" s="216"/>
      <c r="H52" s="216"/>
      <c r="I52" s="216"/>
      <c r="J52" s="216"/>
      <c r="K52" s="103"/>
      <c r="L52" s="103"/>
      <c r="M52" s="124"/>
    </row>
    <row r="53" spans="1:13" ht="15.9" customHeight="1">
      <c r="A53" s="216"/>
      <c r="B53" s="103"/>
      <c r="C53" s="216"/>
      <c r="D53" s="216"/>
      <c r="E53" s="103"/>
      <c r="F53" s="103"/>
      <c r="G53" s="216"/>
      <c r="H53" s="216"/>
      <c r="I53" s="216"/>
      <c r="J53" s="216"/>
      <c r="K53" s="103"/>
      <c r="L53" s="103"/>
      <c r="M53" s="124"/>
    </row>
    <row r="54" spans="1:13" ht="15.9" customHeight="1">
      <c r="A54" s="216"/>
      <c r="B54" s="103"/>
      <c r="C54" s="216"/>
      <c r="D54" s="216"/>
      <c r="E54" s="103"/>
      <c r="F54" s="103"/>
      <c r="G54" s="216"/>
      <c r="H54" s="216"/>
      <c r="I54" s="216"/>
      <c r="J54" s="216"/>
      <c r="K54" s="103"/>
      <c r="L54" s="103"/>
      <c r="M54" s="124"/>
    </row>
    <row r="55" spans="1:13" ht="15.9" customHeight="1">
      <c r="A55" s="216"/>
      <c r="B55" s="103"/>
      <c r="C55" s="216"/>
      <c r="D55" s="216"/>
      <c r="E55" s="103"/>
      <c r="F55" s="103"/>
      <c r="G55" s="216"/>
      <c r="H55" s="216"/>
      <c r="I55" s="216"/>
      <c r="J55" s="216"/>
      <c r="K55" s="103"/>
      <c r="L55" s="103"/>
      <c r="M55" s="124"/>
    </row>
    <row r="56" spans="1:13" ht="15.9" customHeight="1">
      <c r="A56" s="216"/>
      <c r="B56" s="103"/>
      <c r="C56" s="216"/>
      <c r="D56" s="216"/>
      <c r="E56" s="103"/>
      <c r="F56" s="103"/>
      <c r="G56" s="216"/>
      <c r="H56" s="216"/>
      <c r="I56" s="216"/>
      <c r="J56" s="216"/>
      <c r="K56" s="103"/>
      <c r="L56" s="103"/>
      <c r="M56" s="124"/>
    </row>
    <row r="57" spans="1:13" ht="15.9" customHeight="1">
      <c r="A57" s="216"/>
      <c r="B57" s="103"/>
      <c r="C57" s="216"/>
      <c r="D57" s="216"/>
      <c r="E57" s="103"/>
      <c r="F57" s="103"/>
      <c r="G57" s="216"/>
      <c r="H57" s="216"/>
      <c r="I57" s="216"/>
      <c r="J57" s="216"/>
      <c r="K57" s="103"/>
      <c r="L57" s="103"/>
      <c r="M57" s="124"/>
    </row>
    <row r="58" spans="1:13" ht="15.9" customHeight="1">
      <c r="A58" s="216"/>
      <c r="B58" s="103"/>
      <c r="C58" s="216"/>
      <c r="D58" s="216"/>
      <c r="E58" s="103"/>
      <c r="F58" s="103"/>
      <c r="G58" s="216"/>
      <c r="H58" s="216"/>
      <c r="I58" s="216"/>
      <c r="J58" s="216"/>
      <c r="K58" s="103"/>
      <c r="L58" s="103"/>
      <c r="M58" s="124"/>
    </row>
    <row r="59" spans="1:13" ht="15.9" customHeight="1">
      <c r="A59" s="216"/>
      <c r="B59" s="103"/>
      <c r="C59" s="216"/>
      <c r="D59" s="216"/>
      <c r="E59" s="103"/>
      <c r="F59" s="103"/>
      <c r="G59" s="216"/>
      <c r="H59" s="216"/>
      <c r="I59" s="216"/>
      <c r="J59" s="216"/>
      <c r="K59" s="103"/>
      <c r="L59" s="103"/>
      <c r="M59" s="124"/>
    </row>
    <row r="60" spans="1:13" ht="15.9" customHeight="1">
      <c r="A60" s="216"/>
      <c r="B60" s="103"/>
      <c r="C60" s="216"/>
      <c r="D60" s="216"/>
      <c r="E60" s="103"/>
      <c r="F60" s="103"/>
      <c r="G60" s="216"/>
      <c r="H60" s="216"/>
      <c r="I60" s="216"/>
      <c r="J60" s="216"/>
      <c r="K60" s="103"/>
      <c r="L60" s="103"/>
      <c r="M60" s="124"/>
    </row>
    <row r="61" spans="1:13" ht="15.9" customHeight="1">
      <c r="A61" s="216"/>
      <c r="B61" s="103"/>
      <c r="C61" s="216"/>
      <c r="D61" s="216"/>
      <c r="E61" s="103"/>
      <c r="F61" s="103"/>
      <c r="G61" s="216"/>
      <c r="H61" s="216"/>
      <c r="I61" s="216"/>
      <c r="J61" s="216"/>
      <c r="K61" s="103"/>
      <c r="L61" s="103"/>
      <c r="M61" s="124"/>
    </row>
    <row r="62" spans="1:13" ht="15.9" customHeight="1">
      <c r="A62" s="216"/>
      <c r="B62" s="103"/>
      <c r="C62" s="216"/>
      <c r="D62" s="216"/>
      <c r="E62" s="103"/>
      <c r="F62" s="103"/>
      <c r="G62" s="216"/>
      <c r="H62" s="216"/>
      <c r="I62" s="216"/>
      <c r="J62" s="216"/>
      <c r="K62" s="103"/>
      <c r="L62" s="103"/>
      <c r="M62" s="124"/>
    </row>
    <row r="63" spans="1:13" ht="15.9" customHeight="1">
      <c r="A63" s="216"/>
      <c r="B63" s="103"/>
      <c r="C63" s="216"/>
      <c r="D63" s="216"/>
      <c r="E63" s="103"/>
      <c r="F63" s="103"/>
      <c r="G63" s="216"/>
      <c r="H63" s="216"/>
      <c r="I63" s="216"/>
      <c r="J63" s="216"/>
      <c r="K63" s="103"/>
      <c r="L63" s="103"/>
      <c r="M63" s="124"/>
    </row>
    <row r="64" spans="1:13" ht="15.9" customHeight="1">
      <c r="A64" s="216"/>
      <c r="B64" s="103"/>
      <c r="C64" s="216"/>
      <c r="D64" s="216"/>
      <c r="E64" s="103"/>
      <c r="F64" s="103"/>
      <c r="G64" s="216"/>
      <c r="H64" s="216"/>
      <c r="I64" s="216"/>
      <c r="J64" s="216"/>
      <c r="K64" s="103"/>
      <c r="L64" s="103"/>
      <c r="M64" s="124"/>
    </row>
    <row r="65" spans="1:13" ht="15.9" customHeight="1">
      <c r="A65" s="216"/>
      <c r="B65" s="103"/>
      <c r="C65" s="216"/>
      <c r="D65" s="216"/>
      <c r="E65" s="103"/>
      <c r="F65" s="103"/>
      <c r="G65" s="216"/>
      <c r="H65" s="216"/>
      <c r="I65" s="216"/>
      <c r="J65" s="216"/>
      <c r="K65" s="103"/>
      <c r="L65" s="103"/>
      <c r="M65" s="124"/>
    </row>
    <row r="66" spans="1:13" ht="15.9" customHeight="1">
      <c r="A66" s="216"/>
      <c r="B66" s="103"/>
      <c r="C66" s="216"/>
      <c r="D66" s="216"/>
      <c r="E66" s="103"/>
      <c r="F66" s="103"/>
      <c r="G66" s="216"/>
      <c r="H66" s="216"/>
      <c r="I66" s="216"/>
      <c r="J66" s="216"/>
      <c r="K66" s="103"/>
      <c r="L66" s="103"/>
      <c r="M66" s="124"/>
    </row>
    <row r="67" spans="1:13" ht="15.9" customHeight="1">
      <c r="A67" s="216"/>
      <c r="B67" s="103"/>
      <c r="C67" s="216"/>
      <c r="D67" s="216"/>
      <c r="E67" s="103"/>
      <c r="F67" s="103"/>
      <c r="G67" s="216"/>
      <c r="H67" s="216"/>
      <c r="I67" s="216"/>
      <c r="J67" s="216"/>
      <c r="K67" s="103"/>
      <c r="L67" s="103"/>
      <c r="M67" s="124"/>
    </row>
    <row r="68" spans="1:13" ht="15.9" customHeight="1">
      <c r="A68" s="216"/>
      <c r="B68" s="103"/>
      <c r="C68" s="216"/>
      <c r="D68" s="216"/>
      <c r="E68" s="103"/>
      <c r="F68" s="103"/>
      <c r="G68" s="216"/>
      <c r="H68" s="216"/>
      <c r="I68" s="216"/>
      <c r="J68" s="216"/>
      <c r="K68" s="103"/>
      <c r="L68" s="103"/>
      <c r="M68" s="124"/>
    </row>
    <row r="69" spans="1:13" ht="15.9" customHeight="1">
      <c r="A69" s="216"/>
      <c r="B69" s="103"/>
      <c r="C69" s="216"/>
      <c r="D69" s="216"/>
      <c r="E69" s="103"/>
      <c r="F69" s="103"/>
      <c r="G69" s="216"/>
      <c r="H69" s="216"/>
      <c r="I69" s="216"/>
      <c r="J69" s="216"/>
      <c r="K69" s="103"/>
      <c r="L69" s="103"/>
      <c r="M69" s="124"/>
    </row>
    <row r="70" spans="1:13" ht="15.9" customHeight="1">
      <c r="A70" s="216"/>
      <c r="B70" s="103"/>
      <c r="C70" s="216"/>
      <c r="D70" s="216"/>
      <c r="E70" s="103"/>
      <c r="F70" s="103"/>
      <c r="G70" s="216"/>
      <c r="H70" s="216"/>
      <c r="I70" s="216"/>
      <c r="J70" s="216"/>
      <c r="K70" s="103"/>
      <c r="L70" s="103"/>
      <c r="M70" s="124"/>
    </row>
    <row r="71" spans="1:13" ht="15.9" customHeight="1">
      <c r="A71" s="216"/>
      <c r="B71" s="103"/>
      <c r="C71" s="216"/>
      <c r="D71" s="216"/>
      <c r="E71" s="103"/>
      <c r="F71" s="103"/>
      <c r="G71" s="216"/>
      <c r="H71" s="216"/>
      <c r="I71" s="216"/>
      <c r="J71" s="216"/>
      <c r="K71" s="103"/>
      <c r="L71" s="103"/>
      <c r="M71" s="124"/>
    </row>
    <row r="72" spans="1:13" ht="15.9" customHeight="1">
      <c r="A72" s="216"/>
      <c r="B72" s="103"/>
      <c r="C72" s="216"/>
      <c r="D72" s="216"/>
      <c r="E72" s="103"/>
      <c r="F72" s="103"/>
      <c r="G72" s="216"/>
      <c r="H72" s="216"/>
      <c r="I72" s="216"/>
      <c r="J72" s="216"/>
      <c r="K72" s="103"/>
      <c r="L72" s="103"/>
      <c r="M72" s="124"/>
    </row>
    <row r="73" spans="1:13" ht="15.9" customHeight="1">
      <c r="A73" s="216"/>
      <c r="B73" s="103"/>
      <c r="C73" s="216"/>
      <c r="D73" s="216"/>
      <c r="E73" s="103"/>
      <c r="F73" s="103"/>
      <c r="G73" s="216"/>
      <c r="H73" s="216"/>
      <c r="I73" s="216"/>
      <c r="J73" s="216"/>
      <c r="K73" s="103"/>
      <c r="L73" s="103"/>
      <c r="M73" s="124"/>
    </row>
    <row r="74" spans="1:13" ht="15.9" customHeight="1">
      <c r="A74" s="216"/>
      <c r="B74" s="103"/>
      <c r="C74" s="216"/>
      <c r="D74" s="216"/>
      <c r="E74" s="103"/>
      <c r="F74" s="103"/>
      <c r="G74" s="216"/>
      <c r="H74" s="216"/>
      <c r="I74" s="216"/>
      <c r="J74" s="216"/>
      <c r="K74" s="103"/>
      <c r="L74" s="103"/>
      <c r="M74" s="124"/>
    </row>
    <row r="75" spans="1:13" ht="15.9" customHeight="1">
      <c r="A75" s="216"/>
      <c r="B75" s="103"/>
      <c r="C75" s="216"/>
      <c r="D75" s="216"/>
      <c r="E75" s="103"/>
      <c r="F75" s="103"/>
      <c r="G75" s="216"/>
      <c r="H75" s="216"/>
      <c r="I75" s="216"/>
      <c r="J75" s="216"/>
      <c r="K75" s="103"/>
      <c r="L75" s="103"/>
      <c r="M75" s="124"/>
    </row>
    <row r="76" spans="1:13" ht="15.9" customHeight="1">
      <c r="A76" s="216"/>
      <c r="B76" s="103"/>
      <c r="C76" s="216"/>
      <c r="D76" s="216"/>
      <c r="E76" s="103"/>
      <c r="F76" s="103"/>
      <c r="G76" s="216"/>
      <c r="H76" s="216"/>
      <c r="I76" s="216"/>
      <c r="J76" s="216"/>
      <c r="K76" s="103"/>
      <c r="L76" s="103"/>
      <c r="M76" s="124"/>
    </row>
    <row r="77" spans="1:13" ht="15.9" customHeight="1">
      <c r="A77" s="216"/>
      <c r="B77" s="103"/>
      <c r="C77" s="216"/>
      <c r="D77" s="216"/>
      <c r="E77" s="103"/>
      <c r="F77" s="103"/>
      <c r="G77" s="216"/>
      <c r="H77" s="216"/>
      <c r="I77" s="216"/>
      <c r="J77" s="216"/>
      <c r="K77" s="103"/>
      <c r="L77" s="103"/>
      <c r="M77" s="124"/>
    </row>
    <row r="78" spans="1:13" ht="15.9" customHeight="1">
      <c r="A78" s="216"/>
      <c r="B78" s="103"/>
      <c r="C78" s="216"/>
      <c r="D78" s="216"/>
      <c r="E78" s="103"/>
      <c r="F78" s="103"/>
      <c r="G78" s="216"/>
      <c r="H78" s="216"/>
      <c r="I78" s="216"/>
      <c r="J78" s="216"/>
      <c r="K78" s="103"/>
      <c r="L78" s="103"/>
      <c r="M78" s="124"/>
    </row>
    <row r="79" spans="1:13" ht="15.9" customHeight="1">
      <c r="A79" s="216"/>
      <c r="B79" s="103"/>
      <c r="C79" s="216"/>
      <c r="D79" s="216"/>
      <c r="E79" s="103"/>
      <c r="F79" s="103"/>
      <c r="G79" s="216"/>
      <c r="H79" s="216"/>
      <c r="I79" s="216"/>
      <c r="J79" s="216"/>
      <c r="K79" s="103"/>
      <c r="L79" s="103"/>
      <c r="M79" s="124"/>
    </row>
    <row r="80" spans="1:13" ht="15.9" customHeight="1">
      <c r="A80" s="216"/>
      <c r="B80" s="103"/>
      <c r="C80" s="216"/>
      <c r="D80" s="216"/>
      <c r="E80" s="103"/>
      <c r="F80" s="103"/>
      <c r="G80" s="216"/>
      <c r="H80" s="216"/>
      <c r="I80" s="216"/>
      <c r="J80" s="216"/>
      <c r="K80" s="103"/>
      <c r="L80" s="103"/>
      <c r="M80" s="124"/>
    </row>
    <row r="81" spans="1:13" ht="15.9" customHeight="1">
      <c r="A81" s="216"/>
      <c r="B81" s="103"/>
      <c r="C81" s="216"/>
      <c r="D81" s="216"/>
      <c r="E81" s="103"/>
      <c r="F81" s="103"/>
      <c r="G81" s="216"/>
      <c r="H81" s="216"/>
      <c r="I81" s="216"/>
      <c r="J81" s="216"/>
      <c r="K81" s="103"/>
      <c r="L81" s="103"/>
      <c r="M81" s="124"/>
    </row>
    <row r="82" spans="1:13" ht="15.9" customHeight="1">
      <c r="A82" s="216"/>
      <c r="B82" s="103"/>
      <c r="C82" s="216"/>
      <c r="D82" s="216"/>
      <c r="E82" s="103"/>
      <c r="F82" s="103"/>
      <c r="G82" s="216"/>
      <c r="H82" s="216"/>
      <c r="I82" s="216"/>
      <c r="J82" s="216"/>
      <c r="K82" s="103"/>
      <c r="L82" s="103"/>
      <c r="M82" s="124"/>
    </row>
    <row r="83" spans="1:13" ht="15.9" customHeight="1">
      <c r="A83" s="216"/>
      <c r="B83" s="103"/>
      <c r="C83" s="216"/>
      <c r="D83" s="216"/>
      <c r="E83" s="103"/>
      <c r="F83" s="103"/>
      <c r="G83" s="216"/>
      <c r="H83" s="216"/>
      <c r="I83" s="216"/>
      <c r="J83" s="216"/>
      <c r="K83" s="103"/>
      <c r="L83" s="103"/>
      <c r="M83" s="124"/>
    </row>
    <row r="84" spans="1:13" ht="15.9" customHeight="1">
      <c r="A84" s="216"/>
      <c r="B84" s="103"/>
      <c r="C84" s="216"/>
      <c r="D84" s="216"/>
      <c r="E84" s="103"/>
      <c r="F84" s="103"/>
      <c r="G84" s="216"/>
      <c r="H84" s="216"/>
      <c r="I84" s="216"/>
      <c r="J84" s="216"/>
      <c r="K84" s="103"/>
      <c r="L84" s="103"/>
      <c r="M84" s="124"/>
    </row>
    <row r="85" spans="1:13" ht="15.9" customHeight="1">
      <c r="A85" s="216"/>
      <c r="B85" s="103"/>
      <c r="C85" s="216"/>
      <c r="D85" s="216"/>
      <c r="E85" s="103"/>
      <c r="F85" s="103"/>
      <c r="G85" s="216"/>
      <c r="H85" s="216"/>
      <c r="I85" s="216"/>
      <c r="J85" s="216"/>
      <c r="K85" s="103"/>
      <c r="L85" s="103"/>
      <c r="M85" s="124"/>
    </row>
    <row r="86" spans="1:13" ht="15.9" customHeight="1">
      <c r="A86" s="216"/>
      <c r="B86" s="103"/>
      <c r="C86" s="216"/>
      <c r="D86" s="216"/>
      <c r="E86" s="103"/>
      <c r="F86" s="103"/>
      <c r="G86" s="216"/>
      <c r="H86" s="216"/>
      <c r="I86" s="216"/>
      <c r="J86" s="216"/>
      <c r="K86" s="103"/>
      <c r="L86" s="103"/>
      <c r="M86" s="124"/>
    </row>
    <row r="87" spans="1:13" ht="15.9" customHeight="1">
      <c r="A87" s="216"/>
      <c r="B87" s="103"/>
      <c r="C87" s="216"/>
      <c r="D87" s="216"/>
      <c r="E87" s="103"/>
      <c r="F87" s="103"/>
      <c r="G87" s="216"/>
      <c r="H87" s="216"/>
      <c r="I87" s="216"/>
      <c r="J87" s="216"/>
      <c r="K87" s="103"/>
      <c r="L87" s="103"/>
      <c r="M87" s="124"/>
    </row>
    <row r="88" spans="1:13" ht="15.9" customHeight="1">
      <c r="A88" s="216"/>
      <c r="B88" s="103"/>
      <c r="C88" s="216"/>
      <c r="D88" s="216"/>
      <c r="E88" s="103"/>
      <c r="F88" s="103"/>
      <c r="G88" s="216"/>
      <c r="H88" s="216"/>
      <c r="I88" s="216"/>
      <c r="J88" s="216"/>
      <c r="K88" s="103"/>
      <c r="L88" s="103"/>
      <c r="M88" s="124"/>
    </row>
    <row r="89" spans="1:13" ht="15.9" customHeight="1">
      <c r="A89" s="216"/>
      <c r="B89" s="103"/>
      <c r="C89" s="216"/>
      <c r="D89" s="216"/>
      <c r="E89" s="103"/>
      <c r="F89" s="103"/>
      <c r="G89" s="216"/>
      <c r="H89" s="216"/>
      <c r="I89" s="216"/>
      <c r="J89" s="216"/>
      <c r="K89" s="103"/>
      <c r="L89" s="103"/>
      <c r="M89" s="124"/>
    </row>
    <row r="90" spans="1:13" ht="15.9" customHeight="1">
      <c r="A90" s="216"/>
      <c r="B90" s="103"/>
      <c r="C90" s="216"/>
      <c r="D90" s="216"/>
      <c r="E90" s="103"/>
      <c r="F90" s="103"/>
      <c r="G90" s="216"/>
      <c r="H90" s="216"/>
      <c r="I90" s="216"/>
      <c r="J90" s="216"/>
      <c r="K90" s="103"/>
      <c r="L90" s="103"/>
      <c r="M90" s="124"/>
    </row>
    <row r="91" spans="1:13" ht="15.9" customHeight="1">
      <c r="A91" s="216"/>
      <c r="B91" s="103"/>
      <c r="C91" s="216"/>
      <c r="D91" s="216"/>
      <c r="E91" s="103"/>
      <c r="F91" s="103"/>
      <c r="G91" s="216"/>
      <c r="H91" s="216"/>
      <c r="I91" s="216"/>
      <c r="J91" s="216"/>
      <c r="K91" s="103"/>
      <c r="L91" s="103"/>
      <c r="M91" s="124"/>
    </row>
    <row r="92" spans="1:13" ht="15.9" customHeight="1">
      <c r="A92" s="216"/>
      <c r="B92" s="103"/>
      <c r="C92" s="216"/>
      <c r="D92" s="216"/>
      <c r="E92" s="103"/>
      <c r="F92" s="103"/>
      <c r="G92" s="216"/>
      <c r="H92" s="216"/>
      <c r="I92" s="216"/>
      <c r="J92" s="216"/>
      <c r="K92" s="103"/>
      <c r="L92" s="103"/>
      <c r="M92" s="124"/>
    </row>
    <row r="93" spans="1:13" ht="15.9" customHeight="1">
      <c r="A93" s="216"/>
      <c r="B93" s="103"/>
      <c r="C93" s="216"/>
      <c r="D93" s="216"/>
      <c r="E93" s="103"/>
      <c r="F93" s="103"/>
      <c r="G93" s="216"/>
      <c r="H93" s="216"/>
      <c r="I93" s="216"/>
      <c r="J93" s="216"/>
      <c r="K93" s="103"/>
      <c r="L93" s="103"/>
      <c r="M93" s="124"/>
    </row>
    <row r="94" spans="1:13" ht="15.9" customHeight="1">
      <c r="A94" s="216"/>
      <c r="B94" s="103"/>
      <c r="C94" s="216"/>
      <c r="D94" s="216"/>
      <c r="E94" s="103"/>
      <c r="F94" s="103"/>
      <c r="G94" s="216"/>
      <c r="H94" s="216"/>
      <c r="I94" s="216"/>
      <c r="J94" s="216"/>
      <c r="K94" s="103"/>
      <c r="L94" s="103"/>
      <c r="M94" s="124"/>
    </row>
    <row r="95" spans="1:13" ht="15.9" customHeight="1">
      <c r="A95" s="216"/>
      <c r="B95" s="103"/>
      <c r="C95" s="216"/>
      <c r="D95" s="216"/>
      <c r="E95" s="103"/>
      <c r="F95" s="103"/>
      <c r="G95" s="216"/>
      <c r="H95" s="216"/>
      <c r="I95" s="216"/>
      <c r="J95" s="216"/>
      <c r="K95" s="103"/>
      <c r="L95" s="103"/>
      <c r="M95" s="124"/>
    </row>
    <row r="96" spans="1:13" ht="15.9" customHeight="1">
      <c r="A96" s="216"/>
      <c r="B96" s="103"/>
      <c r="C96" s="216"/>
      <c r="D96" s="216"/>
      <c r="E96" s="103"/>
      <c r="F96" s="103"/>
      <c r="G96" s="216"/>
      <c r="H96" s="216"/>
      <c r="I96" s="216"/>
      <c r="J96" s="216"/>
      <c r="K96" s="103"/>
      <c r="L96" s="103"/>
      <c r="M96" s="124"/>
    </row>
    <row r="97" spans="1:13" ht="15.9" customHeight="1">
      <c r="A97" s="216"/>
      <c r="B97" s="103"/>
      <c r="C97" s="216"/>
      <c r="D97" s="216"/>
      <c r="E97" s="103"/>
      <c r="F97" s="103"/>
      <c r="G97" s="216"/>
      <c r="H97" s="216"/>
      <c r="I97" s="216"/>
      <c r="J97" s="216"/>
      <c r="K97" s="103"/>
      <c r="L97" s="103"/>
      <c r="M97" s="124"/>
    </row>
    <row r="98" spans="1:13" ht="15.9" customHeight="1">
      <c r="A98" s="216"/>
      <c r="B98" s="103"/>
      <c r="C98" s="216"/>
      <c r="D98" s="216"/>
      <c r="E98" s="103"/>
      <c r="F98" s="103"/>
      <c r="G98" s="216"/>
      <c r="H98" s="216"/>
      <c r="I98" s="216"/>
      <c r="J98" s="216"/>
      <c r="K98" s="103"/>
      <c r="L98" s="103"/>
      <c r="M98" s="124"/>
    </row>
    <row r="99" spans="1:13" ht="15.9" customHeight="1">
      <c r="A99" s="216"/>
      <c r="B99" s="103"/>
      <c r="C99" s="216"/>
      <c r="D99" s="216"/>
      <c r="E99" s="103"/>
      <c r="F99" s="103"/>
      <c r="G99" s="216"/>
      <c r="H99" s="216"/>
      <c r="I99" s="216"/>
      <c r="J99" s="216"/>
      <c r="K99" s="103"/>
      <c r="L99" s="103"/>
      <c r="M99" s="124"/>
    </row>
    <row r="100" spans="1:13" ht="15.9" customHeight="1">
      <c r="A100" s="216"/>
      <c r="B100" s="103"/>
      <c r="C100" s="216"/>
      <c r="D100" s="216"/>
      <c r="E100" s="103"/>
      <c r="F100" s="103"/>
      <c r="G100" s="216"/>
      <c r="H100" s="216"/>
      <c r="I100" s="216"/>
      <c r="J100" s="216"/>
      <c r="K100" s="103"/>
      <c r="L100" s="103"/>
      <c r="M100" s="124"/>
    </row>
    <row r="101" spans="1:13" ht="15.9" customHeight="1">
      <c r="A101" s="216"/>
      <c r="B101" s="103"/>
      <c r="C101" s="216"/>
      <c r="D101" s="216"/>
      <c r="E101" s="103"/>
      <c r="F101" s="103"/>
      <c r="G101" s="216"/>
      <c r="H101" s="216"/>
      <c r="I101" s="216"/>
      <c r="J101" s="216"/>
      <c r="K101" s="103"/>
      <c r="L101" s="103"/>
      <c r="M101" s="124"/>
    </row>
    <row r="102" spans="1:13" ht="15.9" customHeight="1">
      <c r="A102" s="216"/>
      <c r="B102" s="103"/>
      <c r="C102" s="216"/>
      <c r="D102" s="216"/>
      <c r="E102" s="103"/>
      <c r="F102" s="103"/>
      <c r="G102" s="216"/>
      <c r="H102" s="216"/>
      <c r="I102" s="216"/>
      <c r="J102" s="216"/>
      <c r="K102" s="103"/>
      <c r="L102" s="103"/>
      <c r="M102" s="124"/>
    </row>
    <row r="103" spans="1:13" ht="15.9" customHeight="1">
      <c r="A103" s="216"/>
      <c r="B103" s="103"/>
      <c r="C103" s="216"/>
      <c r="D103" s="216"/>
      <c r="E103" s="103"/>
      <c r="F103" s="103"/>
      <c r="G103" s="216"/>
      <c r="H103" s="216"/>
      <c r="I103" s="216"/>
      <c r="J103" s="216"/>
      <c r="K103" s="103"/>
      <c r="L103" s="103"/>
      <c r="M103" s="124"/>
    </row>
    <row r="104" spans="1:13" ht="15.9" customHeight="1">
      <c r="A104" s="216"/>
      <c r="B104" s="103"/>
      <c r="C104" s="216"/>
      <c r="D104" s="216"/>
      <c r="E104" s="103"/>
      <c r="F104" s="103"/>
      <c r="G104" s="216"/>
      <c r="H104" s="216"/>
      <c r="I104" s="216"/>
      <c r="J104" s="216"/>
      <c r="K104" s="103"/>
      <c r="L104" s="103"/>
      <c r="M104" s="124"/>
    </row>
    <row r="105" spans="1:13" ht="15.9" customHeight="1">
      <c r="A105" s="216"/>
      <c r="B105" s="103"/>
      <c r="C105" s="216"/>
      <c r="D105" s="216"/>
      <c r="E105" s="103"/>
      <c r="F105" s="103"/>
      <c r="G105" s="216"/>
      <c r="H105" s="216"/>
      <c r="I105" s="216"/>
      <c r="J105" s="216"/>
      <c r="K105" s="103"/>
      <c r="L105" s="103"/>
      <c r="M105" s="124"/>
    </row>
    <row r="106" spans="1:13" ht="15.9" customHeight="1">
      <c r="A106" s="216"/>
      <c r="B106" s="103"/>
      <c r="C106" s="216"/>
      <c r="D106" s="216"/>
      <c r="E106" s="103"/>
      <c r="F106" s="103"/>
      <c r="G106" s="216"/>
      <c r="H106" s="216"/>
      <c r="I106" s="216"/>
      <c r="J106" s="216"/>
      <c r="K106" s="103"/>
      <c r="L106" s="103"/>
      <c r="M106" s="124"/>
    </row>
    <row r="107" spans="1:13" ht="15.9" customHeight="1">
      <c r="A107" s="216"/>
      <c r="B107" s="103"/>
      <c r="C107" s="216"/>
      <c r="D107" s="216"/>
      <c r="E107" s="103"/>
      <c r="F107" s="103"/>
      <c r="G107" s="216"/>
      <c r="H107" s="216"/>
      <c r="I107" s="216"/>
      <c r="J107" s="216"/>
      <c r="K107" s="103"/>
      <c r="L107" s="103"/>
      <c r="M107" s="124"/>
    </row>
    <row r="108" spans="1:13" ht="15.9" customHeight="1">
      <c r="A108" s="216"/>
      <c r="B108" s="103"/>
      <c r="C108" s="216"/>
      <c r="D108" s="216"/>
      <c r="E108" s="103"/>
      <c r="F108" s="103"/>
      <c r="G108" s="216"/>
      <c r="H108" s="216"/>
      <c r="I108" s="216"/>
      <c r="J108" s="216"/>
      <c r="K108" s="103"/>
      <c r="L108" s="103"/>
      <c r="M108" s="124"/>
    </row>
    <row r="109" spans="1:13" ht="15.9" customHeight="1">
      <c r="A109" s="216"/>
      <c r="B109" s="103"/>
      <c r="C109" s="216"/>
      <c r="D109" s="216"/>
      <c r="E109" s="103"/>
      <c r="F109" s="103"/>
      <c r="G109" s="216"/>
      <c r="H109" s="216"/>
      <c r="I109" s="216"/>
      <c r="J109" s="216"/>
      <c r="K109" s="103"/>
      <c r="L109" s="103"/>
      <c r="M109" s="124"/>
    </row>
    <row r="110" spans="1:13" ht="15.9" customHeight="1">
      <c r="A110" s="216"/>
      <c r="B110" s="103"/>
      <c r="C110" s="216"/>
      <c r="D110" s="216"/>
      <c r="E110" s="103"/>
      <c r="F110" s="103"/>
      <c r="G110" s="216"/>
      <c r="H110" s="216"/>
      <c r="I110" s="216"/>
      <c r="J110" s="216"/>
      <c r="K110" s="103"/>
      <c r="L110" s="103"/>
      <c r="M110" s="124"/>
    </row>
    <row r="111" spans="1:13" ht="15.9" customHeight="1">
      <c r="A111" s="216"/>
      <c r="B111" s="103"/>
      <c r="C111" s="216"/>
      <c r="D111" s="216"/>
      <c r="E111" s="103"/>
      <c r="F111" s="103"/>
      <c r="G111" s="216"/>
      <c r="H111" s="216"/>
      <c r="I111" s="216"/>
      <c r="J111" s="216"/>
      <c r="K111" s="103"/>
      <c r="L111" s="103"/>
      <c r="M111" s="124"/>
    </row>
    <row r="112" spans="1:13" ht="15.9" customHeight="1">
      <c r="A112" s="216"/>
      <c r="B112" s="103"/>
      <c r="C112" s="216"/>
      <c r="D112" s="216"/>
      <c r="E112" s="103"/>
      <c r="F112" s="103"/>
      <c r="G112" s="216"/>
      <c r="H112" s="216"/>
      <c r="I112" s="216"/>
      <c r="J112" s="216"/>
      <c r="K112" s="103"/>
      <c r="L112" s="103"/>
      <c r="M112" s="124"/>
    </row>
    <row r="113" spans="1:13" ht="15.9" customHeight="1">
      <c r="A113" s="216"/>
      <c r="B113" s="103"/>
      <c r="C113" s="216"/>
      <c r="D113" s="216"/>
      <c r="E113" s="103"/>
      <c r="F113" s="103"/>
      <c r="G113" s="216"/>
      <c r="H113" s="216"/>
      <c r="I113" s="216"/>
      <c r="J113" s="216"/>
      <c r="K113" s="103"/>
      <c r="L113" s="103"/>
      <c r="M113" s="124"/>
    </row>
    <row r="114" spans="1:13" ht="15.9" customHeight="1">
      <c r="A114" s="216"/>
      <c r="B114" s="103"/>
      <c r="C114" s="216"/>
      <c r="D114" s="216"/>
      <c r="E114" s="103"/>
      <c r="F114" s="103"/>
      <c r="G114" s="216"/>
      <c r="H114" s="216"/>
      <c r="I114" s="216"/>
      <c r="J114" s="216"/>
      <c r="K114" s="103"/>
      <c r="L114" s="103"/>
      <c r="M114" s="124"/>
    </row>
    <row r="115" spans="1:13" ht="15.9" customHeight="1">
      <c r="A115" s="216"/>
      <c r="B115" s="103"/>
      <c r="C115" s="216"/>
      <c r="D115" s="216"/>
      <c r="E115" s="103"/>
      <c r="F115" s="103"/>
      <c r="G115" s="216"/>
      <c r="H115" s="216"/>
      <c r="I115" s="216"/>
      <c r="J115" s="216"/>
      <c r="K115" s="103"/>
      <c r="L115" s="103"/>
      <c r="M115" s="124"/>
    </row>
    <row r="116" spans="1:13" ht="15.9" customHeight="1">
      <c r="A116" s="216"/>
      <c r="B116" s="103"/>
      <c r="C116" s="216"/>
      <c r="D116" s="216"/>
      <c r="E116" s="103"/>
      <c r="F116" s="103"/>
      <c r="G116" s="216"/>
      <c r="H116" s="216"/>
      <c r="I116" s="216"/>
      <c r="J116" s="216"/>
      <c r="K116" s="103"/>
      <c r="L116" s="103"/>
      <c r="M116" s="124"/>
    </row>
    <row r="117" spans="1:13" ht="15.9" customHeight="1">
      <c r="A117" s="216"/>
      <c r="B117" s="103"/>
      <c r="C117" s="216"/>
      <c r="D117" s="216"/>
      <c r="E117" s="103"/>
      <c r="F117" s="103"/>
      <c r="G117" s="216"/>
      <c r="H117" s="216"/>
      <c r="I117" s="216"/>
      <c r="J117" s="216"/>
      <c r="K117" s="103"/>
      <c r="L117" s="103"/>
      <c r="M117" s="124"/>
    </row>
    <row r="118" spans="1:13" ht="15.9" customHeight="1">
      <c r="A118" s="216"/>
      <c r="B118" s="103"/>
      <c r="C118" s="216"/>
      <c r="D118" s="216"/>
      <c r="E118" s="103"/>
      <c r="F118" s="103"/>
      <c r="G118" s="216"/>
      <c r="H118" s="216"/>
      <c r="I118" s="216"/>
      <c r="J118" s="216"/>
      <c r="K118" s="103"/>
      <c r="L118" s="103"/>
      <c r="M118" s="124"/>
    </row>
    <row r="119" spans="1:13" ht="15.9" customHeight="1">
      <c r="A119" s="216"/>
      <c r="B119" s="103"/>
      <c r="C119" s="216"/>
      <c r="D119" s="216"/>
      <c r="E119" s="103"/>
      <c r="F119" s="103"/>
      <c r="G119" s="216"/>
      <c r="H119" s="216"/>
      <c r="I119" s="216"/>
      <c r="J119" s="216"/>
      <c r="K119" s="103"/>
      <c r="L119" s="103"/>
      <c r="M119" s="124"/>
    </row>
    <row r="120" spans="1:13" ht="15.9" customHeight="1">
      <c r="A120" s="216"/>
      <c r="B120" s="103"/>
      <c r="C120" s="216"/>
      <c r="D120" s="216"/>
      <c r="E120" s="103"/>
      <c r="F120" s="103"/>
      <c r="G120" s="216"/>
      <c r="H120" s="216"/>
      <c r="I120" s="216"/>
      <c r="J120" s="216"/>
      <c r="K120" s="103"/>
      <c r="L120" s="103"/>
      <c r="M120" s="124"/>
    </row>
    <row r="121" spans="1:13" ht="15.9" customHeight="1">
      <c r="A121" s="216"/>
      <c r="B121" s="103"/>
      <c r="C121" s="216"/>
      <c r="D121" s="216"/>
      <c r="E121" s="103"/>
      <c r="F121" s="103"/>
      <c r="G121" s="216"/>
      <c r="H121" s="216"/>
      <c r="I121" s="216"/>
      <c r="J121" s="216"/>
      <c r="K121" s="103"/>
      <c r="L121" s="103"/>
      <c r="M121" s="124"/>
    </row>
    <row r="122" spans="1:13" ht="15.9" customHeight="1">
      <c r="A122" s="216"/>
      <c r="B122" s="103"/>
      <c r="C122" s="216"/>
      <c r="D122" s="216"/>
      <c r="E122" s="103"/>
      <c r="F122" s="103"/>
      <c r="G122" s="216"/>
      <c r="H122" s="216"/>
      <c r="I122" s="216"/>
      <c r="J122" s="216"/>
      <c r="K122" s="103"/>
      <c r="L122" s="103"/>
      <c r="M122" s="124"/>
    </row>
    <row r="123" spans="1:13" ht="15.9" customHeight="1">
      <c r="A123" s="216"/>
      <c r="B123" s="103"/>
      <c r="C123" s="216"/>
      <c r="D123" s="216"/>
      <c r="E123" s="103"/>
      <c r="F123" s="103"/>
      <c r="G123" s="216"/>
      <c r="H123" s="216"/>
      <c r="I123" s="216"/>
      <c r="J123" s="216"/>
      <c r="K123" s="103"/>
      <c r="L123" s="103"/>
      <c r="M123" s="124"/>
    </row>
    <row r="124" spans="1:13" ht="15.9" customHeight="1">
      <c r="A124" s="216"/>
      <c r="B124" s="103"/>
      <c r="C124" s="216"/>
      <c r="D124" s="216"/>
      <c r="E124" s="103"/>
      <c r="F124" s="103"/>
      <c r="G124" s="216"/>
      <c r="H124" s="216"/>
      <c r="I124" s="216"/>
      <c r="J124" s="216"/>
      <c r="K124" s="103"/>
      <c r="L124" s="103"/>
      <c r="M124" s="124"/>
    </row>
    <row r="125" spans="1:13" ht="15.9" customHeight="1">
      <c r="A125" s="216"/>
      <c r="B125" s="103"/>
      <c r="C125" s="216"/>
      <c r="D125" s="216"/>
      <c r="E125" s="103"/>
      <c r="F125" s="103"/>
      <c r="G125" s="216"/>
      <c r="H125" s="216"/>
      <c r="I125" s="216"/>
      <c r="J125" s="216"/>
      <c r="K125" s="103"/>
      <c r="L125" s="103"/>
      <c r="M125" s="124"/>
    </row>
    <row r="126" spans="1:13" ht="15.9" customHeight="1">
      <c r="A126" s="216"/>
      <c r="B126" s="103"/>
      <c r="C126" s="216"/>
      <c r="D126" s="216"/>
      <c r="E126" s="103"/>
      <c r="F126" s="103"/>
      <c r="G126" s="216"/>
      <c r="H126" s="216"/>
      <c r="I126" s="216"/>
      <c r="J126" s="216"/>
      <c r="K126" s="103"/>
      <c r="L126" s="103"/>
      <c r="M126" s="124"/>
    </row>
    <row r="127" spans="1:13" ht="15.9" customHeight="1">
      <c r="A127" s="216"/>
      <c r="B127" s="103"/>
      <c r="C127" s="216"/>
      <c r="D127" s="216"/>
      <c r="E127" s="103"/>
      <c r="F127" s="103"/>
      <c r="G127" s="216"/>
      <c r="H127" s="216"/>
      <c r="I127" s="216"/>
      <c r="J127" s="216"/>
      <c r="K127" s="103"/>
      <c r="L127" s="103"/>
      <c r="M127" s="124"/>
    </row>
    <row r="128" spans="1:13" ht="15.9" customHeight="1">
      <c r="A128" s="216"/>
      <c r="B128" s="103"/>
      <c r="C128" s="216"/>
      <c r="D128" s="216"/>
      <c r="E128" s="103"/>
      <c r="F128" s="103"/>
      <c r="G128" s="216"/>
      <c r="H128" s="216"/>
      <c r="I128" s="216"/>
      <c r="J128" s="216"/>
      <c r="K128" s="103"/>
      <c r="L128" s="103"/>
      <c r="M128" s="124"/>
    </row>
    <row r="129" spans="1:13" ht="15.9" customHeight="1">
      <c r="A129" s="216"/>
      <c r="B129" s="103"/>
      <c r="C129" s="216"/>
      <c r="D129" s="216"/>
      <c r="E129" s="103"/>
      <c r="F129" s="103"/>
      <c r="G129" s="216"/>
      <c r="H129" s="216"/>
      <c r="I129" s="216"/>
      <c r="J129" s="216"/>
      <c r="K129" s="103"/>
      <c r="L129" s="103"/>
      <c r="M129" s="124"/>
    </row>
    <row r="130" spans="1:13" ht="15.9" customHeight="1">
      <c r="A130" s="216"/>
      <c r="B130" s="103"/>
      <c r="C130" s="216"/>
      <c r="D130" s="216"/>
      <c r="E130" s="103"/>
      <c r="F130" s="103"/>
      <c r="G130" s="216"/>
      <c r="H130" s="216"/>
      <c r="I130" s="216"/>
      <c r="J130" s="216"/>
      <c r="K130" s="103"/>
      <c r="L130" s="103"/>
      <c r="M130" s="124"/>
    </row>
    <row r="131" spans="1:13" ht="15.9" customHeight="1">
      <c r="A131" s="216"/>
      <c r="B131" s="103"/>
      <c r="C131" s="216"/>
      <c r="D131" s="216"/>
      <c r="E131" s="103"/>
      <c r="F131" s="103"/>
      <c r="G131" s="216"/>
      <c r="H131" s="216"/>
      <c r="I131" s="216"/>
      <c r="J131" s="216"/>
      <c r="K131" s="103"/>
      <c r="L131" s="103"/>
      <c r="M131" s="124"/>
    </row>
    <row r="132" spans="1:13" ht="15.9" customHeight="1">
      <c r="A132" s="216"/>
      <c r="B132" s="103"/>
      <c r="C132" s="216"/>
      <c r="D132" s="216"/>
      <c r="E132" s="103"/>
      <c r="F132" s="103"/>
      <c r="G132" s="216"/>
      <c r="H132" s="216"/>
      <c r="I132" s="216"/>
      <c r="J132" s="216"/>
      <c r="K132" s="103"/>
      <c r="L132" s="103"/>
      <c r="M132" s="124"/>
    </row>
    <row r="133" spans="1:13" ht="15.9" customHeight="1">
      <c r="A133" s="216"/>
      <c r="B133" s="103"/>
      <c r="C133" s="216"/>
      <c r="D133" s="216"/>
      <c r="E133" s="103"/>
      <c r="F133" s="103"/>
      <c r="G133" s="216"/>
      <c r="H133" s="216"/>
      <c r="I133" s="216"/>
      <c r="J133" s="216"/>
      <c r="K133" s="103"/>
      <c r="L133" s="103"/>
      <c r="M133" s="124"/>
    </row>
    <row r="134" spans="1:13" ht="15.9" customHeight="1">
      <c r="A134" s="216"/>
      <c r="B134" s="103"/>
      <c r="C134" s="216"/>
      <c r="D134" s="216"/>
      <c r="E134" s="103"/>
      <c r="F134" s="103"/>
      <c r="G134" s="216"/>
      <c r="H134" s="216"/>
      <c r="I134" s="216"/>
      <c r="J134" s="216"/>
      <c r="K134" s="103"/>
      <c r="L134" s="103"/>
      <c r="M134" s="124"/>
    </row>
    <row r="135" spans="1:13" ht="15.9" customHeight="1">
      <c r="A135" s="216"/>
      <c r="B135" s="103"/>
      <c r="C135" s="216"/>
      <c r="D135" s="216"/>
      <c r="E135" s="103"/>
      <c r="F135" s="103"/>
      <c r="G135" s="216"/>
      <c r="H135" s="216"/>
      <c r="I135" s="216"/>
      <c r="J135" s="216"/>
      <c r="K135" s="103"/>
      <c r="L135" s="103"/>
      <c r="M135" s="124"/>
    </row>
    <row r="136" spans="1:13" ht="15.9" customHeight="1">
      <c r="A136" s="216"/>
      <c r="B136" s="103"/>
      <c r="C136" s="216"/>
      <c r="D136" s="216"/>
      <c r="E136" s="103"/>
      <c r="F136" s="103"/>
      <c r="G136" s="216"/>
      <c r="H136" s="216"/>
      <c r="I136" s="216"/>
      <c r="J136" s="216"/>
      <c r="K136" s="103"/>
      <c r="L136" s="103"/>
      <c r="M136" s="124"/>
    </row>
    <row r="137" spans="1:13" ht="15.9" customHeight="1">
      <c r="A137" s="216"/>
      <c r="B137" s="103"/>
      <c r="C137" s="216"/>
      <c r="D137" s="216"/>
      <c r="E137" s="103"/>
      <c r="F137" s="103"/>
      <c r="G137" s="216"/>
      <c r="H137" s="216"/>
      <c r="I137" s="216"/>
      <c r="J137" s="216"/>
      <c r="K137" s="103"/>
      <c r="L137" s="103"/>
      <c r="M137" s="124"/>
    </row>
    <row r="138" spans="1:13" ht="15.9" customHeight="1">
      <c r="A138" s="216"/>
      <c r="B138" s="103"/>
      <c r="C138" s="216"/>
      <c r="D138" s="216"/>
      <c r="E138" s="103"/>
      <c r="F138" s="103"/>
      <c r="G138" s="216"/>
      <c r="H138" s="216"/>
      <c r="I138" s="216"/>
      <c r="J138" s="216"/>
      <c r="K138" s="103"/>
      <c r="L138" s="103"/>
      <c r="M138" s="124"/>
    </row>
    <row r="139" spans="1:13" ht="15.9" customHeight="1">
      <c r="A139" s="216"/>
      <c r="B139" s="103"/>
      <c r="C139" s="216"/>
      <c r="D139" s="216"/>
      <c r="E139" s="103"/>
      <c r="F139" s="103"/>
      <c r="G139" s="216"/>
      <c r="H139" s="216"/>
      <c r="I139" s="216"/>
      <c r="J139" s="216"/>
      <c r="K139" s="103"/>
      <c r="L139" s="103"/>
      <c r="M139" s="124"/>
    </row>
    <row r="140" spans="1:13" ht="15.9" customHeight="1">
      <c r="A140" s="216"/>
      <c r="B140" s="103"/>
      <c r="C140" s="216"/>
      <c r="D140" s="216"/>
      <c r="E140" s="103"/>
      <c r="F140" s="103"/>
      <c r="G140" s="216"/>
      <c r="H140" s="216"/>
      <c r="I140" s="216"/>
      <c r="J140" s="216"/>
      <c r="K140" s="103"/>
      <c r="L140" s="103"/>
      <c r="M140" s="124"/>
    </row>
    <row r="141" spans="1:13" ht="15.9" customHeight="1">
      <c r="A141" s="216"/>
      <c r="B141" s="103"/>
      <c r="C141" s="216"/>
      <c r="D141" s="216"/>
      <c r="E141" s="103"/>
      <c r="F141" s="103"/>
      <c r="G141" s="216"/>
      <c r="H141" s="216"/>
      <c r="I141" s="216"/>
      <c r="J141" s="216"/>
      <c r="K141" s="103"/>
      <c r="L141" s="103"/>
      <c r="M141" s="124"/>
    </row>
    <row r="142" spans="1:13" ht="15.9" customHeight="1">
      <c r="A142" s="216"/>
      <c r="B142" s="103"/>
      <c r="C142" s="216"/>
      <c r="D142" s="216"/>
      <c r="E142" s="103"/>
      <c r="F142" s="103"/>
      <c r="G142" s="216"/>
      <c r="H142" s="216"/>
      <c r="I142" s="216"/>
      <c r="J142" s="216"/>
      <c r="K142" s="103"/>
      <c r="L142" s="103"/>
      <c r="M142" s="124"/>
    </row>
    <row r="143" spans="1:13" ht="15.9" customHeight="1">
      <c r="A143" s="216"/>
      <c r="B143" s="103"/>
      <c r="C143" s="216"/>
      <c r="D143" s="216"/>
      <c r="E143" s="103"/>
      <c r="F143" s="103"/>
      <c r="G143" s="216"/>
      <c r="H143" s="216"/>
      <c r="I143" s="216"/>
      <c r="J143" s="216"/>
      <c r="K143" s="103"/>
      <c r="L143" s="103"/>
      <c r="M143" s="124"/>
    </row>
    <row r="144" spans="1:13" ht="15.9" customHeight="1">
      <c r="A144" s="216"/>
      <c r="B144" s="103"/>
      <c r="C144" s="216"/>
      <c r="D144" s="216"/>
      <c r="E144" s="103"/>
      <c r="F144" s="103"/>
      <c r="G144" s="216"/>
      <c r="H144" s="216"/>
      <c r="I144" s="216"/>
      <c r="J144" s="216"/>
      <c r="K144" s="103"/>
      <c r="L144" s="103"/>
      <c r="M144" s="124"/>
    </row>
    <row r="145" spans="1:13" ht="15.9" customHeight="1">
      <c r="A145" s="216"/>
      <c r="B145" s="103"/>
      <c r="C145" s="216"/>
      <c r="D145" s="216"/>
      <c r="E145" s="103"/>
      <c r="F145" s="103"/>
      <c r="G145" s="216"/>
      <c r="H145" s="216"/>
      <c r="I145" s="216"/>
      <c r="J145" s="216"/>
      <c r="K145" s="103"/>
      <c r="L145" s="103"/>
      <c r="M145" s="124"/>
    </row>
    <row r="146" spans="1:13" ht="15.9" customHeight="1">
      <c r="A146" s="216"/>
      <c r="B146" s="103"/>
      <c r="C146" s="216"/>
      <c r="D146" s="216"/>
      <c r="E146" s="103"/>
      <c r="F146" s="103"/>
      <c r="G146" s="216"/>
      <c r="H146" s="216"/>
      <c r="I146" s="216"/>
      <c r="J146" s="216"/>
      <c r="K146" s="103"/>
      <c r="L146" s="103"/>
      <c r="M146" s="124"/>
    </row>
    <row r="147" spans="1:13" ht="15.9" customHeight="1">
      <c r="A147" s="216"/>
      <c r="B147" s="103"/>
      <c r="C147" s="216"/>
      <c r="D147" s="216"/>
      <c r="E147" s="103"/>
      <c r="F147" s="103"/>
      <c r="G147" s="216"/>
      <c r="H147" s="216"/>
      <c r="I147" s="216"/>
      <c r="J147" s="216"/>
      <c r="K147" s="103"/>
      <c r="L147" s="103"/>
      <c r="M147" s="124"/>
    </row>
    <row r="148" spans="1:13" ht="15.9" customHeight="1">
      <c r="A148" s="216"/>
      <c r="B148" s="103"/>
      <c r="C148" s="216"/>
      <c r="D148" s="216"/>
      <c r="E148" s="103"/>
      <c r="F148" s="103"/>
      <c r="G148" s="216"/>
      <c r="H148" s="216"/>
      <c r="I148" s="216"/>
      <c r="J148" s="216"/>
      <c r="K148" s="103"/>
      <c r="L148" s="103"/>
      <c r="M148" s="124"/>
    </row>
    <row r="149" spans="1:13" ht="15.9" customHeight="1">
      <c r="A149" s="216"/>
      <c r="B149" s="103"/>
      <c r="C149" s="216"/>
      <c r="D149" s="216"/>
      <c r="E149" s="103"/>
      <c r="F149" s="103"/>
      <c r="G149" s="216"/>
      <c r="H149" s="216"/>
      <c r="I149" s="216"/>
      <c r="J149" s="216"/>
      <c r="K149" s="103"/>
      <c r="L149" s="103"/>
      <c r="M149" s="124"/>
    </row>
    <row r="150" spans="1:13" ht="15.9" customHeight="1">
      <c r="A150" s="216"/>
      <c r="B150" s="103"/>
      <c r="C150" s="216"/>
      <c r="D150" s="216"/>
      <c r="E150" s="103"/>
      <c r="F150" s="103"/>
      <c r="G150" s="216"/>
      <c r="H150" s="216"/>
      <c r="I150" s="216"/>
      <c r="J150" s="216"/>
      <c r="K150" s="103"/>
      <c r="L150" s="103"/>
      <c r="M150" s="124"/>
    </row>
    <row r="151" spans="1:13" ht="15.9" customHeight="1">
      <c r="A151" s="216"/>
      <c r="B151" s="103"/>
      <c r="C151" s="216"/>
      <c r="D151" s="216"/>
      <c r="E151" s="103"/>
      <c r="F151" s="103"/>
      <c r="G151" s="216"/>
      <c r="H151" s="216"/>
      <c r="I151" s="216"/>
      <c r="J151" s="216"/>
      <c r="K151" s="103"/>
      <c r="L151" s="103"/>
      <c r="M151" s="124"/>
    </row>
    <row r="152" spans="1:13" ht="15.9" customHeight="1">
      <c r="A152" s="216"/>
      <c r="B152" s="103"/>
      <c r="C152" s="216"/>
      <c r="D152" s="216"/>
      <c r="E152" s="103"/>
      <c r="F152" s="103"/>
      <c r="G152" s="216"/>
      <c r="H152" s="216"/>
      <c r="I152" s="216"/>
      <c r="J152" s="216"/>
      <c r="K152" s="103"/>
      <c r="L152" s="103"/>
      <c r="M152" s="124"/>
    </row>
    <row r="153" spans="1:13" ht="15.9" customHeight="1">
      <c r="A153" s="216"/>
      <c r="B153" s="103"/>
      <c r="C153" s="216"/>
      <c r="D153" s="216"/>
      <c r="E153" s="103"/>
      <c r="F153" s="103"/>
      <c r="G153" s="216"/>
      <c r="H153" s="216"/>
      <c r="I153" s="216"/>
      <c r="J153" s="216"/>
      <c r="K153" s="103"/>
      <c r="L153" s="103"/>
      <c r="M153" s="124"/>
    </row>
    <row r="154" spans="1:13" ht="15.9" customHeight="1">
      <c r="A154" s="216"/>
      <c r="B154" s="103"/>
      <c r="C154" s="216"/>
      <c r="D154" s="216"/>
      <c r="E154" s="103"/>
      <c r="F154" s="103"/>
      <c r="G154" s="216"/>
      <c r="H154" s="216"/>
      <c r="I154" s="216"/>
      <c r="J154" s="216"/>
      <c r="K154" s="103"/>
      <c r="L154" s="103"/>
      <c r="M154" s="124"/>
    </row>
    <row r="155" spans="1:13" ht="15.9" customHeight="1">
      <c r="A155" s="216"/>
      <c r="B155" s="103"/>
      <c r="C155" s="216"/>
      <c r="D155" s="216"/>
      <c r="E155" s="103"/>
      <c r="F155" s="103"/>
      <c r="G155" s="216"/>
      <c r="H155" s="216"/>
      <c r="I155" s="216"/>
      <c r="J155" s="216"/>
      <c r="K155" s="103"/>
      <c r="L155" s="103"/>
      <c r="M155" s="124"/>
    </row>
    <row r="156" spans="1:13" ht="15.9" customHeight="1">
      <c r="A156" s="216"/>
      <c r="B156" s="103"/>
      <c r="C156" s="216"/>
      <c r="D156" s="216"/>
      <c r="E156" s="103"/>
      <c r="F156" s="103"/>
      <c r="G156" s="216"/>
      <c r="H156" s="216"/>
      <c r="I156" s="216"/>
      <c r="J156" s="216"/>
      <c r="K156" s="103"/>
      <c r="L156" s="103"/>
      <c r="M156" s="124"/>
    </row>
    <row r="157" spans="1:13" ht="15.9" customHeight="1">
      <c r="A157" s="216"/>
      <c r="B157" s="103"/>
      <c r="C157" s="216"/>
      <c r="D157" s="216"/>
      <c r="E157" s="103"/>
      <c r="F157" s="103"/>
      <c r="G157" s="216"/>
      <c r="H157" s="216"/>
      <c r="I157" s="216"/>
      <c r="J157" s="216"/>
      <c r="K157" s="103"/>
      <c r="L157" s="103"/>
      <c r="M157" s="124"/>
    </row>
  </sheetData>
  <sheetProtection algorithmName="SHA-512" hashValue="ZmpsWRAz20UDknOghKASEKnTwTgXEYfPppxkftzKxNO02/Iq0VjxahVA2f8VUKThqjWL2zOOlE3YZHlJ2uEfQQ==" saltValue="QQ4eqxh34/NeO3AAp1q+Ww==" spinCount="100000" sheet="1" objects="1" scenarios="1"/>
  <mergeCells count="1">
    <mergeCell ref="C5:D5"/>
  </mergeCells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61"/>
  <sheetViews>
    <sheetView zoomScale="85" workbookViewId="0">
      <selection activeCell="B3" sqref="B3"/>
    </sheetView>
  </sheetViews>
  <sheetFormatPr defaultRowHeight="15"/>
  <sheetData>
    <row r="1" spans="1:9" ht="15.6">
      <c r="A1" s="49" t="s">
        <v>157</v>
      </c>
      <c r="B1" s="140"/>
      <c r="C1" s="140"/>
      <c r="D1" s="140"/>
      <c r="E1" s="140"/>
      <c r="F1" s="141"/>
      <c r="G1" s="141"/>
      <c r="H1" s="142"/>
      <c r="I1" s="143"/>
    </row>
    <row r="2" spans="1:9">
      <c r="A2" s="46"/>
      <c r="B2" s="46"/>
      <c r="C2" s="46"/>
      <c r="D2" s="46"/>
      <c r="E2" s="46"/>
      <c r="F2" s="1"/>
      <c r="G2" s="47" t="s">
        <v>109</v>
      </c>
      <c r="H2" s="109"/>
      <c r="I2" s="84"/>
    </row>
    <row r="3" spans="1:9">
      <c r="A3" s="47" t="s">
        <v>90</v>
      </c>
      <c r="B3" s="81">
        <f>IF(Info!B3="",0,(Info!B3))</f>
        <v>0</v>
      </c>
      <c r="C3" s="52"/>
      <c r="D3" s="52"/>
      <c r="E3" s="46"/>
      <c r="F3" s="1"/>
      <c r="G3" s="47" t="s">
        <v>111</v>
      </c>
      <c r="H3" s="107">
        <f>IF(Info!B4="",0,(Info!B4))</f>
        <v>0</v>
      </c>
      <c r="I3" s="84"/>
    </row>
    <row r="4" spans="1:9">
      <c r="A4" s="46"/>
      <c r="B4" s="52"/>
      <c r="C4" s="46"/>
      <c r="D4" s="46"/>
      <c r="E4" s="46"/>
      <c r="F4" s="46"/>
      <c r="G4" s="46"/>
      <c r="H4" s="46"/>
      <c r="I4" s="46"/>
    </row>
    <row r="5" spans="1:9">
      <c r="A5" s="137"/>
      <c r="B5" s="137"/>
      <c r="C5" s="144"/>
      <c r="D5" s="137" t="s">
        <v>158</v>
      </c>
      <c r="E5" s="137"/>
      <c r="F5" s="137" t="s">
        <v>159</v>
      </c>
      <c r="G5" s="145"/>
      <c r="H5" s="118"/>
      <c r="I5" s="137" t="s">
        <v>116</v>
      </c>
    </row>
    <row r="6" spans="1:9">
      <c r="A6" s="63"/>
      <c r="B6" s="63"/>
      <c r="C6" s="146" t="s">
        <v>160</v>
      </c>
      <c r="D6" s="146" t="s">
        <v>161</v>
      </c>
      <c r="E6" s="146" t="s">
        <v>162</v>
      </c>
      <c r="F6" s="146" t="s">
        <v>163</v>
      </c>
      <c r="G6" s="147"/>
      <c r="H6" s="85"/>
      <c r="I6" s="63"/>
    </row>
    <row r="7" spans="1:9" ht="15.6" thickBot="1">
      <c r="A7" s="139" t="s">
        <v>81</v>
      </c>
      <c r="B7" s="139" t="s">
        <v>164</v>
      </c>
      <c r="C7" s="139" t="s">
        <v>165</v>
      </c>
      <c r="D7" s="139" t="s">
        <v>166</v>
      </c>
      <c r="E7" s="139" t="s">
        <v>165</v>
      </c>
      <c r="F7" s="139" t="s">
        <v>167</v>
      </c>
      <c r="G7" s="148" t="s">
        <v>118</v>
      </c>
      <c r="H7" s="89"/>
      <c r="I7" s="139" t="s">
        <v>119</v>
      </c>
    </row>
    <row r="8" spans="1:9" ht="15.6" thickTop="1">
      <c r="A8" s="221"/>
      <c r="B8" s="7">
        <v>1</v>
      </c>
      <c r="C8" s="96"/>
      <c r="D8" s="149" t="str">
        <f t="shared" ref="D8:D71" si="0">IF(C8=B8,"Y","N")</f>
        <v>N</v>
      </c>
      <c r="E8" s="96"/>
      <c r="F8" s="149">
        <f t="shared" ref="F8:F71" si="1">IF(E8=1,"3rd",IF(E8=2,"2nd",IF(E8=3,"3rd",IF(E8=4,"2nd",IF(E8=5,"3rd",IF(E8=6,"2nd",0))))))</f>
        <v>0</v>
      </c>
      <c r="G8" s="94"/>
      <c r="H8" s="95"/>
      <c r="I8" s="96"/>
    </row>
    <row r="9" spans="1:9">
      <c r="A9" s="220" t="str">
        <f t="shared" ref="A9:A14" si="2">IF(A8="","",A8+1)</f>
        <v/>
      </c>
      <c r="B9" s="150">
        <v>2</v>
      </c>
      <c r="C9" s="103"/>
      <c r="D9" s="149" t="str">
        <f t="shared" si="0"/>
        <v>N</v>
      </c>
      <c r="E9" s="103"/>
      <c r="F9" s="149">
        <f t="shared" si="1"/>
        <v>0</v>
      </c>
      <c r="G9" s="101"/>
      <c r="H9" s="102"/>
      <c r="I9" s="103"/>
    </row>
    <row r="10" spans="1:9">
      <c r="A10" s="220" t="str">
        <f t="shared" si="2"/>
        <v/>
      </c>
      <c r="B10" s="150">
        <v>3</v>
      </c>
      <c r="C10" s="103"/>
      <c r="D10" s="149" t="str">
        <f t="shared" si="0"/>
        <v>N</v>
      </c>
      <c r="E10" s="103"/>
      <c r="F10" s="149">
        <f t="shared" si="1"/>
        <v>0</v>
      </c>
      <c r="G10" s="101"/>
      <c r="H10" s="102"/>
      <c r="I10" s="103"/>
    </row>
    <row r="11" spans="1:9">
      <c r="A11" s="220" t="str">
        <f t="shared" si="2"/>
        <v/>
      </c>
      <c r="B11" s="150">
        <v>4</v>
      </c>
      <c r="C11" s="103"/>
      <c r="D11" s="149" t="str">
        <f t="shared" si="0"/>
        <v>N</v>
      </c>
      <c r="E11" s="103"/>
      <c r="F11" s="149">
        <f t="shared" si="1"/>
        <v>0</v>
      </c>
      <c r="G11" s="101"/>
      <c r="H11" s="102"/>
      <c r="I11" s="103"/>
    </row>
    <row r="12" spans="1:9">
      <c r="A12" s="220" t="str">
        <f t="shared" si="2"/>
        <v/>
      </c>
      <c r="B12" s="150">
        <v>5</v>
      </c>
      <c r="C12" s="103"/>
      <c r="D12" s="149" t="str">
        <f t="shared" si="0"/>
        <v>N</v>
      </c>
      <c r="E12" s="103"/>
      <c r="F12" s="149">
        <f t="shared" si="1"/>
        <v>0</v>
      </c>
      <c r="G12" s="101"/>
      <c r="H12" s="102"/>
      <c r="I12" s="103"/>
    </row>
    <row r="13" spans="1:9">
      <c r="A13" s="220" t="str">
        <f t="shared" si="2"/>
        <v/>
      </c>
      <c r="B13" s="150">
        <v>6</v>
      </c>
      <c r="C13" s="103"/>
      <c r="D13" s="149" t="str">
        <f t="shared" si="0"/>
        <v>N</v>
      </c>
      <c r="E13" s="103"/>
      <c r="F13" s="149">
        <f t="shared" si="1"/>
        <v>0</v>
      </c>
      <c r="G13" s="101"/>
      <c r="H13" s="102"/>
      <c r="I13" s="103"/>
    </row>
    <row r="14" spans="1:9" ht="15.6" thickBot="1">
      <c r="A14" s="220" t="str">
        <f t="shared" si="2"/>
        <v/>
      </c>
      <c r="B14" s="151">
        <v>7</v>
      </c>
      <c r="C14" s="152"/>
      <c r="D14" s="153" t="str">
        <f t="shared" si="0"/>
        <v>N</v>
      </c>
      <c r="E14" s="152"/>
      <c r="F14" s="153">
        <f t="shared" si="1"/>
        <v>0</v>
      </c>
      <c r="G14" s="154"/>
      <c r="H14" s="155"/>
      <c r="I14" s="152"/>
    </row>
    <row r="15" spans="1:9">
      <c r="A15" s="222"/>
      <c r="B15" s="150">
        <v>1</v>
      </c>
      <c r="C15" s="103"/>
      <c r="D15" s="149" t="str">
        <f t="shared" si="0"/>
        <v>N</v>
      </c>
      <c r="E15" s="103"/>
      <c r="F15" s="156">
        <f t="shared" si="1"/>
        <v>0</v>
      </c>
      <c r="G15" s="101"/>
      <c r="H15" s="102"/>
      <c r="I15" s="103"/>
    </row>
    <row r="16" spans="1:9">
      <c r="A16" s="220" t="str">
        <f>IF(A15="","",A15+1)</f>
        <v/>
      </c>
      <c r="B16" s="150">
        <v>2</v>
      </c>
      <c r="C16" s="103"/>
      <c r="D16" s="149" t="str">
        <f t="shared" si="0"/>
        <v>N</v>
      </c>
      <c r="E16" s="103"/>
      <c r="F16" s="149">
        <f t="shared" si="1"/>
        <v>0</v>
      </c>
      <c r="G16" s="101"/>
      <c r="H16" s="102"/>
      <c r="I16" s="103"/>
    </row>
    <row r="17" spans="1:9">
      <c r="A17" s="220" t="str">
        <f t="shared" ref="A17:A80" si="3">IF(A16="","",A16+1)</f>
        <v/>
      </c>
      <c r="B17" s="150">
        <v>3</v>
      </c>
      <c r="C17" s="103"/>
      <c r="D17" s="149" t="str">
        <f t="shared" si="0"/>
        <v>N</v>
      </c>
      <c r="E17" s="103"/>
      <c r="F17" s="149">
        <f t="shared" si="1"/>
        <v>0</v>
      </c>
      <c r="G17" s="101"/>
      <c r="H17" s="102"/>
      <c r="I17" s="103"/>
    </row>
    <row r="18" spans="1:9">
      <c r="A18" s="220" t="str">
        <f t="shared" si="3"/>
        <v/>
      </c>
      <c r="B18" s="150">
        <v>4</v>
      </c>
      <c r="C18" s="103"/>
      <c r="D18" s="149" t="str">
        <f t="shared" si="0"/>
        <v>N</v>
      </c>
      <c r="E18" s="103"/>
      <c r="F18" s="149">
        <f t="shared" si="1"/>
        <v>0</v>
      </c>
      <c r="G18" s="101"/>
      <c r="H18" s="102"/>
      <c r="I18" s="103"/>
    </row>
    <row r="19" spans="1:9">
      <c r="A19" s="220" t="str">
        <f t="shared" si="3"/>
        <v/>
      </c>
      <c r="B19" s="150">
        <v>5</v>
      </c>
      <c r="C19" s="103"/>
      <c r="D19" s="149" t="str">
        <f t="shared" si="0"/>
        <v>N</v>
      </c>
      <c r="E19" s="103"/>
      <c r="F19" s="149">
        <f t="shared" si="1"/>
        <v>0</v>
      </c>
      <c r="G19" s="101"/>
      <c r="H19" s="102"/>
      <c r="I19" s="103"/>
    </row>
    <row r="20" spans="1:9">
      <c r="A20" s="220" t="str">
        <f t="shared" si="3"/>
        <v/>
      </c>
      <c r="B20" s="150">
        <v>6</v>
      </c>
      <c r="C20" s="103"/>
      <c r="D20" s="149" t="str">
        <f t="shared" si="0"/>
        <v>N</v>
      </c>
      <c r="E20" s="103"/>
      <c r="F20" s="149">
        <f t="shared" si="1"/>
        <v>0</v>
      </c>
      <c r="G20" s="101"/>
      <c r="H20" s="102"/>
      <c r="I20" s="103"/>
    </row>
    <row r="21" spans="1:9" ht="15.6" thickBot="1">
      <c r="A21" s="220" t="str">
        <f t="shared" si="3"/>
        <v/>
      </c>
      <c r="B21" s="157">
        <v>7</v>
      </c>
      <c r="C21" s="152"/>
      <c r="D21" s="153" t="str">
        <f t="shared" si="0"/>
        <v>N</v>
      </c>
      <c r="E21" s="152"/>
      <c r="F21" s="153">
        <f t="shared" si="1"/>
        <v>0</v>
      </c>
      <c r="G21" s="154"/>
      <c r="H21" s="155"/>
      <c r="I21" s="152"/>
    </row>
    <row r="22" spans="1:9">
      <c r="A22" s="222"/>
      <c r="B22" s="150">
        <v>1</v>
      </c>
      <c r="C22" s="103"/>
      <c r="D22" s="149" t="str">
        <f t="shared" si="0"/>
        <v>N</v>
      </c>
      <c r="E22" s="103"/>
      <c r="F22" s="156">
        <f t="shared" si="1"/>
        <v>0</v>
      </c>
      <c r="G22" s="101"/>
      <c r="H22" s="102"/>
      <c r="I22" s="103"/>
    </row>
    <row r="23" spans="1:9">
      <c r="A23" s="220" t="str">
        <f t="shared" si="3"/>
        <v/>
      </c>
      <c r="B23" s="150">
        <v>2</v>
      </c>
      <c r="C23" s="103"/>
      <c r="D23" s="149" t="str">
        <f t="shared" si="0"/>
        <v>N</v>
      </c>
      <c r="E23" s="103"/>
      <c r="F23" s="149">
        <f t="shared" si="1"/>
        <v>0</v>
      </c>
      <c r="G23" s="101"/>
      <c r="H23" s="102"/>
      <c r="I23" s="103"/>
    </row>
    <row r="24" spans="1:9">
      <c r="A24" s="220" t="str">
        <f t="shared" si="3"/>
        <v/>
      </c>
      <c r="B24" s="150">
        <v>3</v>
      </c>
      <c r="C24" s="103"/>
      <c r="D24" s="149" t="str">
        <f t="shared" si="0"/>
        <v>N</v>
      </c>
      <c r="E24" s="103"/>
      <c r="F24" s="149">
        <f t="shared" si="1"/>
        <v>0</v>
      </c>
      <c r="G24" s="101"/>
      <c r="H24" s="102"/>
      <c r="I24" s="103"/>
    </row>
    <row r="25" spans="1:9">
      <c r="A25" s="220" t="str">
        <f t="shared" si="3"/>
        <v/>
      </c>
      <c r="B25" s="150">
        <v>4</v>
      </c>
      <c r="C25" s="103"/>
      <c r="D25" s="149" t="str">
        <f t="shared" si="0"/>
        <v>N</v>
      </c>
      <c r="E25" s="103"/>
      <c r="F25" s="149">
        <f t="shared" si="1"/>
        <v>0</v>
      </c>
      <c r="G25" s="101"/>
      <c r="H25" s="102"/>
      <c r="I25" s="103"/>
    </row>
    <row r="26" spans="1:9">
      <c r="A26" s="220" t="str">
        <f t="shared" si="3"/>
        <v/>
      </c>
      <c r="B26" s="150">
        <v>5</v>
      </c>
      <c r="C26" s="103"/>
      <c r="D26" s="149" t="str">
        <f t="shared" si="0"/>
        <v>N</v>
      </c>
      <c r="E26" s="103"/>
      <c r="F26" s="149">
        <f t="shared" si="1"/>
        <v>0</v>
      </c>
      <c r="G26" s="101"/>
      <c r="H26" s="102"/>
      <c r="I26" s="103"/>
    </row>
    <row r="27" spans="1:9">
      <c r="A27" s="220" t="str">
        <f t="shared" si="3"/>
        <v/>
      </c>
      <c r="B27" s="150">
        <v>6</v>
      </c>
      <c r="C27" s="103"/>
      <c r="D27" s="149" t="str">
        <f t="shared" si="0"/>
        <v>N</v>
      </c>
      <c r="E27" s="103"/>
      <c r="F27" s="149">
        <f t="shared" si="1"/>
        <v>0</v>
      </c>
      <c r="G27" s="101"/>
      <c r="H27" s="102"/>
      <c r="I27" s="103"/>
    </row>
    <row r="28" spans="1:9" ht="15.6" thickBot="1">
      <c r="A28" s="220" t="str">
        <f t="shared" si="3"/>
        <v/>
      </c>
      <c r="B28" s="157">
        <v>7</v>
      </c>
      <c r="C28" s="152"/>
      <c r="D28" s="153" t="str">
        <f t="shared" si="0"/>
        <v>N</v>
      </c>
      <c r="E28" s="152"/>
      <c r="F28" s="153">
        <f t="shared" si="1"/>
        <v>0</v>
      </c>
      <c r="G28" s="154"/>
      <c r="H28" s="155"/>
      <c r="I28" s="152"/>
    </row>
    <row r="29" spans="1:9">
      <c r="A29" s="222"/>
      <c r="B29" s="150">
        <v>1</v>
      </c>
      <c r="C29" s="103"/>
      <c r="D29" s="149" t="str">
        <f t="shared" si="0"/>
        <v>N</v>
      </c>
      <c r="E29" s="103"/>
      <c r="F29" s="156">
        <f t="shared" si="1"/>
        <v>0</v>
      </c>
      <c r="G29" s="101"/>
      <c r="H29" s="102"/>
      <c r="I29" s="103"/>
    </row>
    <row r="30" spans="1:9">
      <c r="A30" s="220" t="str">
        <f t="shared" si="3"/>
        <v/>
      </c>
      <c r="B30" s="150">
        <v>2</v>
      </c>
      <c r="C30" s="103"/>
      <c r="D30" s="149" t="str">
        <f t="shared" si="0"/>
        <v>N</v>
      </c>
      <c r="E30" s="103"/>
      <c r="F30" s="149">
        <f t="shared" si="1"/>
        <v>0</v>
      </c>
      <c r="G30" s="101"/>
      <c r="H30" s="102"/>
      <c r="I30" s="103"/>
    </row>
    <row r="31" spans="1:9">
      <c r="A31" s="220" t="str">
        <f t="shared" si="3"/>
        <v/>
      </c>
      <c r="B31" s="150">
        <v>3</v>
      </c>
      <c r="C31" s="103"/>
      <c r="D31" s="149" t="str">
        <f t="shared" si="0"/>
        <v>N</v>
      </c>
      <c r="E31" s="103"/>
      <c r="F31" s="149">
        <f t="shared" si="1"/>
        <v>0</v>
      </c>
      <c r="G31" s="101"/>
      <c r="H31" s="102"/>
      <c r="I31" s="103"/>
    </row>
    <row r="32" spans="1:9">
      <c r="A32" s="220" t="str">
        <f t="shared" si="3"/>
        <v/>
      </c>
      <c r="B32" s="150">
        <v>4</v>
      </c>
      <c r="C32" s="103"/>
      <c r="D32" s="149" t="str">
        <f t="shared" si="0"/>
        <v>N</v>
      </c>
      <c r="E32" s="103"/>
      <c r="F32" s="149">
        <f t="shared" si="1"/>
        <v>0</v>
      </c>
      <c r="G32" s="101"/>
      <c r="H32" s="102"/>
      <c r="I32" s="103"/>
    </row>
    <row r="33" spans="1:9">
      <c r="A33" s="220" t="str">
        <f t="shared" si="3"/>
        <v/>
      </c>
      <c r="B33" s="150">
        <v>5</v>
      </c>
      <c r="C33" s="103"/>
      <c r="D33" s="149" t="str">
        <f t="shared" si="0"/>
        <v>N</v>
      </c>
      <c r="E33" s="103"/>
      <c r="F33" s="149">
        <f t="shared" si="1"/>
        <v>0</v>
      </c>
      <c r="G33" s="101"/>
      <c r="H33" s="102"/>
      <c r="I33" s="103"/>
    </row>
    <row r="34" spans="1:9">
      <c r="A34" s="220" t="str">
        <f t="shared" si="3"/>
        <v/>
      </c>
      <c r="B34" s="150">
        <v>6</v>
      </c>
      <c r="C34" s="103"/>
      <c r="D34" s="149" t="str">
        <f t="shared" si="0"/>
        <v>N</v>
      </c>
      <c r="E34" s="103"/>
      <c r="F34" s="149">
        <f t="shared" si="1"/>
        <v>0</v>
      </c>
      <c r="G34" s="101"/>
      <c r="H34" s="102"/>
      <c r="I34" s="103"/>
    </row>
    <row r="35" spans="1:9" ht="15.6" thickBot="1">
      <c r="A35" s="220" t="str">
        <f t="shared" si="3"/>
        <v/>
      </c>
      <c r="B35" s="151">
        <v>7</v>
      </c>
      <c r="C35" s="152"/>
      <c r="D35" s="153" t="str">
        <f t="shared" si="0"/>
        <v>N</v>
      </c>
      <c r="E35" s="152"/>
      <c r="F35" s="153">
        <f t="shared" si="1"/>
        <v>0</v>
      </c>
      <c r="G35" s="154"/>
      <c r="H35" s="155"/>
      <c r="I35" s="152"/>
    </row>
    <row r="36" spans="1:9">
      <c r="A36" s="222"/>
      <c r="B36" s="150">
        <v>1</v>
      </c>
      <c r="C36" s="103"/>
      <c r="D36" s="149" t="str">
        <f t="shared" si="0"/>
        <v>N</v>
      </c>
      <c r="E36" s="103"/>
      <c r="F36" s="156">
        <f t="shared" si="1"/>
        <v>0</v>
      </c>
      <c r="G36" s="101"/>
      <c r="H36" s="102"/>
      <c r="I36" s="103"/>
    </row>
    <row r="37" spans="1:9">
      <c r="A37" s="220" t="str">
        <f t="shared" si="3"/>
        <v/>
      </c>
      <c r="B37" s="150">
        <v>2</v>
      </c>
      <c r="C37" s="103"/>
      <c r="D37" s="149" t="str">
        <f t="shared" si="0"/>
        <v>N</v>
      </c>
      <c r="E37" s="103"/>
      <c r="F37" s="149">
        <f t="shared" si="1"/>
        <v>0</v>
      </c>
      <c r="G37" s="101"/>
      <c r="H37" s="102"/>
      <c r="I37" s="103"/>
    </row>
    <row r="38" spans="1:9">
      <c r="A38" s="220" t="str">
        <f t="shared" si="3"/>
        <v/>
      </c>
      <c r="B38" s="150">
        <v>3</v>
      </c>
      <c r="C38" s="103"/>
      <c r="D38" s="149" t="str">
        <f t="shared" si="0"/>
        <v>N</v>
      </c>
      <c r="E38" s="103"/>
      <c r="F38" s="149">
        <f t="shared" si="1"/>
        <v>0</v>
      </c>
      <c r="G38" s="101"/>
      <c r="H38" s="102"/>
      <c r="I38" s="103"/>
    </row>
    <row r="39" spans="1:9">
      <c r="A39" s="220" t="str">
        <f t="shared" si="3"/>
        <v/>
      </c>
      <c r="B39" s="150">
        <v>4</v>
      </c>
      <c r="C39" s="103"/>
      <c r="D39" s="149" t="str">
        <f t="shared" si="0"/>
        <v>N</v>
      </c>
      <c r="E39" s="103"/>
      <c r="F39" s="149">
        <f t="shared" si="1"/>
        <v>0</v>
      </c>
      <c r="G39" s="101"/>
      <c r="H39" s="102"/>
      <c r="I39" s="103"/>
    </row>
    <row r="40" spans="1:9">
      <c r="A40" s="220" t="str">
        <f t="shared" si="3"/>
        <v/>
      </c>
      <c r="B40" s="150">
        <v>5</v>
      </c>
      <c r="C40" s="103"/>
      <c r="D40" s="149" t="str">
        <f t="shared" si="0"/>
        <v>N</v>
      </c>
      <c r="E40" s="103"/>
      <c r="F40" s="149">
        <f t="shared" si="1"/>
        <v>0</v>
      </c>
      <c r="G40" s="101"/>
      <c r="H40" s="102"/>
      <c r="I40" s="103"/>
    </row>
    <row r="41" spans="1:9">
      <c r="A41" s="220" t="str">
        <f t="shared" si="3"/>
        <v/>
      </c>
      <c r="B41" s="150">
        <v>6</v>
      </c>
      <c r="C41" s="103"/>
      <c r="D41" s="149" t="str">
        <f t="shared" si="0"/>
        <v>N</v>
      </c>
      <c r="E41" s="103"/>
      <c r="F41" s="149">
        <f t="shared" si="1"/>
        <v>0</v>
      </c>
      <c r="G41" s="101"/>
      <c r="H41" s="102"/>
      <c r="I41" s="103"/>
    </row>
    <row r="42" spans="1:9" ht="15.6" thickBot="1">
      <c r="A42" s="220" t="str">
        <f t="shared" si="3"/>
        <v/>
      </c>
      <c r="B42" s="157">
        <v>7</v>
      </c>
      <c r="C42" s="152"/>
      <c r="D42" s="153" t="str">
        <f t="shared" si="0"/>
        <v>N</v>
      </c>
      <c r="E42" s="152"/>
      <c r="F42" s="153">
        <f t="shared" si="1"/>
        <v>0</v>
      </c>
      <c r="G42" s="154"/>
      <c r="H42" s="155"/>
      <c r="I42" s="152"/>
    </row>
    <row r="43" spans="1:9">
      <c r="A43" s="222"/>
      <c r="B43" s="150">
        <v>1</v>
      </c>
      <c r="C43" s="103"/>
      <c r="D43" s="149" t="str">
        <f t="shared" si="0"/>
        <v>N</v>
      </c>
      <c r="E43" s="103"/>
      <c r="F43" s="156">
        <f t="shared" si="1"/>
        <v>0</v>
      </c>
      <c r="G43" s="101"/>
      <c r="H43" s="102"/>
      <c r="I43" s="103"/>
    </row>
    <row r="44" spans="1:9">
      <c r="A44" s="220" t="str">
        <f t="shared" si="3"/>
        <v/>
      </c>
      <c r="B44" s="150">
        <v>2</v>
      </c>
      <c r="C44" s="103"/>
      <c r="D44" s="149" t="str">
        <f t="shared" si="0"/>
        <v>N</v>
      </c>
      <c r="E44" s="103"/>
      <c r="F44" s="149">
        <f t="shared" si="1"/>
        <v>0</v>
      </c>
      <c r="G44" s="101"/>
      <c r="H44" s="102"/>
      <c r="I44" s="103"/>
    </row>
    <row r="45" spans="1:9">
      <c r="A45" s="220" t="str">
        <f t="shared" si="3"/>
        <v/>
      </c>
      <c r="B45" s="150">
        <v>3</v>
      </c>
      <c r="C45" s="103"/>
      <c r="D45" s="149" t="str">
        <f t="shared" si="0"/>
        <v>N</v>
      </c>
      <c r="E45" s="103"/>
      <c r="F45" s="149">
        <f t="shared" si="1"/>
        <v>0</v>
      </c>
      <c r="G45" s="101"/>
      <c r="H45" s="102"/>
      <c r="I45" s="103"/>
    </row>
    <row r="46" spans="1:9">
      <c r="A46" s="220" t="str">
        <f t="shared" si="3"/>
        <v/>
      </c>
      <c r="B46" s="150">
        <v>4</v>
      </c>
      <c r="C46" s="103"/>
      <c r="D46" s="149" t="str">
        <f t="shared" si="0"/>
        <v>N</v>
      </c>
      <c r="E46" s="103"/>
      <c r="F46" s="149">
        <f t="shared" si="1"/>
        <v>0</v>
      </c>
      <c r="G46" s="101"/>
      <c r="H46" s="102"/>
      <c r="I46" s="103"/>
    </row>
    <row r="47" spans="1:9">
      <c r="A47" s="220" t="str">
        <f t="shared" si="3"/>
        <v/>
      </c>
      <c r="B47" s="150">
        <v>5</v>
      </c>
      <c r="C47" s="103"/>
      <c r="D47" s="149" t="str">
        <f t="shared" si="0"/>
        <v>N</v>
      </c>
      <c r="E47" s="103"/>
      <c r="F47" s="149">
        <f t="shared" si="1"/>
        <v>0</v>
      </c>
      <c r="G47" s="101"/>
      <c r="H47" s="102"/>
      <c r="I47" s="103"/>
    </row>
    <row r="48" spans="1:9">
      <c r="A48" s="220" t="str">
        <f t="shared" si="3"/>
        <v/>
      </c>
      <c r="B48" s="150">
        <v>6</v>
      </c>
      <c r="C48" s="103"/>
      <c r="D48" s="149" t="str">
        <f t="shared" si="0"/>
        <v>N</v>
      </c>
      <c r="E48" s="103"/>
      <c r="F48" s="149">
        <f t="shared" si="1"/>
        <v>0</v>
      </c>
      <c r="G48" s="101"/>
      <c r="H48" s="102"/>
      <c r="I48" s="103"/>
    </row>
    <row r="49" spans="1:9" ht="15.6" thickBot="1">
      <c r="A49" s="220" t="str">
        <f t="shared" si="3"/>
        <v/>
      </c>
      <c r="B49" s="157">
        <v>7</v>
      </c>
      <c r="C49" s="152"/>
      <c r="D49" s="153" t="str">
        <f t="shared" si="0"/>
        <v>N</v>
      </c>
      <c r="E49" s="152"/>
      <c r="F49" s="153">
        <f t="shared" si="1"/>
        <v>0</v>
      </c>
      <c r="G49" s="154"/>
      <c r="H49" s="155"/>
      <c r="I49" s="152"/>
    </row>
    <row r="50" spans="1:9">
      <c r="A50" s="222"/>
      <c r="B50" s="150">
        <v>1</v>
      </c>
      <c r="C50" s="103"/>
      <c r="D50" s="149" t="str">
        <f t="shared" si="0"/>
        <v>N</v>
      </c>
      <c r="E50" s="103"/>
      <c r="F50" s="156">
        <f t="shared" si="1"/>
        <v>0</v>
      </c>
      <c r="G50" s="101"/>
      <c r="H50" s="102"/>
      <c r="I50" s="103"/>
    </row>
    <row r="51" spans="1:9">
      <c r="A51" s="220" t="str">
        <f t="shared" si="3"/>
        <v/>
      </c>
      <c r="B51" s="150">
        <v>2</v>
      </c>
      <c r="C51" s="103"/>
      <c r="D51" s="149" t="str">
        <f t="shared" si="0"/>
        <v>N</v>
      </c>
      <c r="E51" s="103"/>
      <c r="F51" s="149">
        <f t="shared" si="1"/>
        <v>0</v>
      </c>
      <c r="G51" s="101"/>
      <c r="H51" s="102"/>
      <c r="I51" s="103"/>
    </row>
    <row r="52" spans="1:9">
      <c r="A52" s="220" t="str">
        <f t="shared" si="3"/>
        <v/>
      </c>
      <c r="B52" s="150">
        <v>3</v>
      </c>
      <c r="C52" s="103"/>
      <c r="D52" s="149" t="str">
        <f t="shared" si="0"/>
        <v>N</v>
      </c>
      <c r="E52" s="103"/>
      <c r="F52" s="149">
        <f t="shared" si="1"/>
        <v>0</v>
      </c>
      <c r="G52" s="101"/>
      <c r="H52" s="102"/>
      <c r="I52" s="103"/>
    </row>
    <row r="53" spans="1:9">
      <c r="A53" s="220" t="str">
        <f t="shared" si="3"/>
        <v/>
      </c>
      <c r="B53" s="150">
        <v>4</v>
      </c>
      <c r="C53" s="103"/>
      <c r="D53" s="149" t="str">
        <f t="shared" si="0"/>
        <v>N</v>
      </c>
      <c r="E53" s="103"/>
      <c r="F53" s="149">
        <f t="shared" si="1"/>
        <v>0</v>
      </c>
      <c r="G53" s="101"/>
      <c r="H53" s="102"/>
      <c r="I53" s="103"/>
    </row>
    <row r="54" spans="1:9">
      <c r="A54" s="220" t="str">
        <f t="shared" si="3"/>
        <v/>
      </c>
      <c r="B54" s="150">
        <v>5</v>
      </c>
      <c r="C54" s="103"/>
      <c r="D54" s="149" t="str">
        <f t="shared" si="0"/>
        <v>N</v>
      </c>
      <c r="E54" s="103"/>
      <c r="F54" s="149">
        <f t="shared" si="1"/>
        <v>0</v>
      </c>
      <c r="G54" s="101"/>
      <c r="H54" s="102"/>
      <c r="I54" s="103"/>
    </row>
    <row r="55" spans="1:9">
      <c r="A55" s="220" t="str">
        <f t="shared" si="3"/>
        <v/>
      </c>
      <c r="B55" s="150">
        <v>6</v>
      </c>
      <c r="C55" s="103"/>
      <c r="D55" s="149" t="str">
        <f t="shared" si="0"/>
        <v>N</v>
      </c>
      <c r="E55" s="103"/>
      <c r="F55" s="149">
        <f t="shared" si="1"/>
        <v>0</v>
      </c>
      <c r="G55" s="101"/>
      <c r="H55" s="102"/>
      <c r="I55" s="103"/>
    </row>
    <row r="56" spans="1:9" ht="15.6" thickBot="1">
      <c r="A56" s="220" t="str">
        <f t="shared" si="3"/>
        <v/>
      </c>
      <c r="B56" s="151">
        <v>7</v>
      </c>
      <c r="C56" s="152"/>
      <c r="D56" s="153" t="str">
        <f t="shared" si="0"/>
        <v>N</v>
      </c>
      <c r="E56" s="152"/>
      <c r="F56" s="153">
        <f t="shared" si="1"/>
        <v>0</v>
      </c>
      <c r="G56" s="154"/>
      <c r="H56" s="155"/>
      <c r="I56" s="152"/>
    </row>
    <row r="57" spans="1:9">
      <c r="A57" s="222"/>
      <c r="B57" s="150">
        <v>1</v>
      </c>
      <c r="C57" s="103"/>
      <c r="D57" s="149" t="str">
        <f t="shared" si="0"/>
        <v>N</v>
      </c>
      <c r="E57" s="103"/>
      <c r="F57" s="156">
        <f t="shared" si="1"/>
        <v>0</v>
      </c>
      <c r="G57" s="101"/>
      <c r="H57" s="102"/>
      <c r="I57" s="103"/>
    </row>
    <row r="58" spans="1:9">
      <c r="A58" s="220" t="str">
        <f t="shared" si="3"/>
        <v/>
      </c>
      <c r="B58" s="150">
        <v>2</v>
      </c>
      <c r="C58" s="103"/>
      <c r="D58" s="149" t="str">
        <f t="shared" si="0"/>
        <v>N</v>
      </c>
      <c r="E58" s="103"/>
      <c r="F58" s="149">
        <f t="shared" si="1"/>
        <v>0</v>
      </c>
      <c r="G58" s="101"/>
      <c r="H58" s="102"/>
      <c r="I58" s="103"/>
    </row>
    <row r="59" spans="1:9">
      <c r="A59" s="220" t="str">
        <f t="shared" si="3"/>
        <v/>
      </c>
      <c r="B59" s="150">
        <v>3</v>
      </c>
      <c r="C59" s="103"/>
      <c r="D59" s="149" t="str">
        <f t="shared" si="0"/>
        <v>N</v>
      </c>
      <c r="E59" s="103"/>
      <c r="F59" s="149">
        <f t="shared" si="1"/>
        <v>0</v>
      </c>
      <c r="G59" s="101"/>
      <c r="H59" s="102"/>
      <c r="I59" s="103"/>
    </row>
    <row r="60" spans="1:9">
      <c r="A60" s="220" t="str">
        <f t="shared" si="3"/>
        <v/>
      </c>
      <c r="B60" s="150">
        <v>4</v>
      </c>
      <c r="C60" s="103"/>
      <c r="D60" s="149" t="str">
        <f t="shared" si="0"/>
        <v>N</v>
      </c>
      <c r="E60" s="103"/>
      <c r="F60" s="149">
        <f t="shared" si="1"/>
        <v>0</v>
      </c>
      <c r="G60" s="101"/>
      <c r="H60" s="102"/>
      <c r="I60" s="103"/>
    </row>
    <row r="61" spans="1:9">
      <c r="A61" s="220" t="str">
        <f t="shared" si="3"/>
        <v/>
      </c>
      <c r="B61" s="150">
        <v>5</v>
      </c>
      <c r="C61" s="103"/>
      <c r="D61" s="149" t="str">
        <f t="shared" si="0"/>
        <v>N</v>
      </c>
      <c r="E61" s="103"/>
      <c r="F61" s="149">
        <f t="shared" si="1"/>
        <v>0</v>
      </c>
      <c r="G61" s="101"/>
      <c r="H61" s="102"/>
      <c r="I61" s="103"/>
    </row>
    <row r="62" spans="1:9">
      <c r="A62" s="220" t="str">
        <f t="shared" si="3"/>
        <v/>
      </c>
      <c r="B62" s="150">
        <v>6</v>
      </c>
      <c r="C62" s="103"/>
      <c r="D62" s="149" t="str">
        <f t="shared" si="0"/>
        <v>N</v>
      </c>
      <c r="E62" s="103"/>
      <c r="F62" s="149">
        <f t="shared" si="1"/>
        <v>0</v>
      </c>
      <c r="G62" s="101"/>
      <c r="H62" s="102"/>
      <c r="I62" s="103"/>
    </row>
    <row r="63" spans="1:9" ht="15.6" thickBot="1">
      <c r="A63" s="220" t="str">
        <f t="shared" si="3"/>
        <v/>
      </c>
      <c r="B63" s="157">
        <v>7</v>
      </c>
      <c r="C63" s="152"/>
      <c r="D63" s="153" t="str">
        <f t="shared" si="0"/>
        <v>N</v>
      </c>
      <c r="E63" s="152"/>
      <c r="F63" s="153">
        <f t="shared" si="1"/>
        <v>0</v>
      </c>
      <c r="G63" s="154"/>
      <c r="H63" s="155"/>
      <c r="I63" s="152"/>
    </row>
    <row r="64" spans="1:9">
      <c r="A64" s="222"/>
      <c r="B64" s="150">
        <v>1</v>
      </c>
      <c r="C64" s="103"/>
      <c r="D64" s="149" t="str">
        <f t="shared" si="0"/>
        <v>N</v>
      </c>
      <c r="E64" s="103"/>
      <c r="F64" s="156">
        <f t="shared" si="1"/>
        <v>0</v>
      </c>
      <c r="G64" s="101"/>
      <c r="H64" s="102"/>
      <c r="I64" s="103"/>
    </row>
    <row r="65" spans="1:9">
      <c r="A65" s="220" t="str">
        <f t="shared" si="3"/>
        <v/>
      </c>
      <c r="B65" s="150">
        <v>2</v>
      </c>
      <c r="C65" s="103"/>
      <c r="D65" s="149" t="str">
        <f t="shared" si="0"/>
        <v>N</v>
      </c>
      <c r="E65" s="103"/>
      <c r="F65" s="149">
        <f t="shared" si="1"/>
        <v>0</v>
      </c>
      <c r="G65" s="101"/>
      <c r="H65" s="102"/>
      <c r="I65" s="103"/>
    </row>
    <row r="66" spans="1:9">
      <c r="A66" s="220" t="str">
        <f t="shared" si="3"/>
        <v/>
      </c>
      <c r="B66" s="150">
        <v>3</v>
      </c>
      <c r="C66" s="103"/>
      <c r="D66" s="149" t="str">
        <f t="shared" si="0"/>
        <v>N</v>
      </c>
      <c r="E66" s="103"/>
      <c r="F66" s="149">
        <f t="shared" si="1"/>
        <v>0</v>
      </c>
      <c r="G66" s="101"/>
      <c r="H66" s="102"/>
      <c r="I66" s="103"/>
    </row>
    <row r="67" spans="1:9">
      <c r="A67" s="220" t="str">
        <f t="shared" si="3"/>
        <v/>
      </c>
      <c r="B67" s="150">
        <v>4</v>
      </c>
      <c r="C67" s="103"/>
      <c r="D67" s="149" t="str">
        <f t="shared" si="0"/>
        <v>N</v>
      </c>
      <c r="E67" s="103"/>
      <c r="F67" s="149">
        <f t="shared" si="1"/>
        <v>0</v>
      </c>
      <c r="G67" s="101"/>
      <c r="H67" s="102"/>
      <c r="I67" s="103"/>
    </row>
    <row r="68" spans="1:9">
      <c r="A68" s="220" t="str">
        <f t="shared" si="3"/>
        <v/>
      </c>
      <c r="B68" s="150">
        <v>5</v>
      </c>
      <c r="C68" s="103"/>
      <c r="D68" s="149" t="str">
        <f t="shared" si="0"/>
        <v>N</v>
      </c>
      <c r="E68" s="103"/>
      <c r="F68" s="149">
        <f t="shared" si="1"/>
        <v>0</v>
      </c>
      <c r="G68" s="101"/>
      <c r="H68" s="102"/>
      <c r="I68" s="103"/>
    </row>
    <row r="69" spans="1:9">
      <c r="A69" s="220" t="str">
        <f t="shared" si="3"/>
        <v/>
      </c>
      <c r="B69" s="150">
        <v>6</v>
      </c>
      <c r="C69" s="103"/>
      <c r="D69" s="149" t="str">
        <f t="shared" si="0"/>
        <v>N</v>
      </c>
      <c r="E69" s="103"/>
      <c r="F69" s="149">
        <f t="shared" si="1"/>
        <v>0</v>
      </c>
      <c r="G69" s="101"/>
      <c r="H69" s="102"/>
      <c r="I69" s="103"/>
    </row>
    <row r="70" spans="1:9" ht="15.6" thickBot="1">
      <c r="A70" s="220" t="str">
        <f t="shared" si="3"/>
        <v/>
      </c>
      <c r="B70" s="151">
        <v>7</v>
      </c>
      <c r="C70" s="152"/>
      <c r="D70" s="153" t="str">
        <f t="shared" si="0"/>
        <v>N</v>
      </c>
      <c r="E70" s="152"/>
      <c r="F70" s="153">
        <f t="shared" si="1"/>
        <v>0</v>
      </c>
      <c r="G70" s="154"/>
      <c r="H70" s="155"/>
      <c r="I70" s="152"/>
    </row>
    <row r="71" spans="1:9">
      <c r="A71" s="222"/>
      <c r="B71" s="150">
        <v>1</v>
      </c>
      <c r="C71" s="103"/>
      <c r="D71" s="149" t="str">
        <f t="shared" si="0"/>
        <v>N</v>
      </c>
      <c r="E71" s="103"/>
      <c r="F71" s="156">
        <f t="shared" si="1"/>
        <v>0</v>
      </c>
      <c r="G71" s="101"/>
      <c r="H71" s="102"/>
      <c r="I71" s="103"/>
    </row>
    <row r="72" spans="1:9">
      <c r="A72" s="220" t="str">
        <f t="shared" si="3"/>
        <v/>
      </c>
      <c r="B72" s="150">
        <v>2</v>
      </c>
      <c r="C72" s="103"/>
      <c r="D72" s="149" t="str">
        <f t="shared" ref="D72:D135" si="4">IF(C72=B72,"Y","N")</f>
        <v>N</v>
      </c>
      <c r="E72" s="103"/>
      <c r="F72" s="149">
        <f t="shared" ref="F72:F135" si="5">IF(E72=1,"3rd",IF(E72=2,"2nd",IF(E72=3,"3rd",IF(E72=4,"2nd",IF(E72=5,"3rd",IF(E72=6,"2nd",0))))))</f>
        <v>0</v>
      </c>
      <c r="G72" s="101"/>
      <c r="H72" s="102"/>
      <c r="I72" s="103"/>
    </row>
    <row r="73" spans="1:9">
      <c r="A73" s="220" t="str">
        <f t="shared" si="3"/>
        <v/>
      </c>
      <c r="B73" s="150">
        <v>3</v>
      </c>
      <c r="C73" s="103"/>
      <c r="D73" s="149" t="str">
        <f t="shared" si="4"/>
        <v>N</v>
      </c>
      <c r="E73" s="103"/>
      <c r="F73" s="149">
        <f t="shared" si="5"/>
        <v>0</v>
      </c>
      <c r="G73" s="101"/>
      <c r="H73" s="102"/>
      <c r="I73" s="103"/>
    </row>
    <row r="74" spans="1:9">
      <c r="A74" s="220" t="str">
        <f t="shared" si="3"/>
        <v/>
      </c>
      <c r="B74" s="150">
        <v>4</v>
      </c>
      <c r="C74" s="103"/>
      <c r="D74" s="149" t="str">
        <f t="shared" si="4"/>
        <v>N</v>
      </c>
      <c r="E74" s="103"/>
      <c r="F74" s="149">
        <f t="shared" si="5"/>
        <v>0</v>
      </c>
      <c r="G74" s="101"/>
      <c r="H74" s="102"/>
      <c r="I74" s="103"/>
    </row>
    <row r="75" spans="1:9">
      <c r="A75" s="220" t="str">
        <f t="shared" si="3"/>
        <v/>
      </c>
      <c r="B75" s="150">
        <v>5</v>
      </c>
      <c r="C75" s="103"/>
      <c r="D75" s="149" t="str">
        <f t="shared" si="4"/>
        <v>N</v>
      </c>
      <c r="E75" s="103"/>
      <c r="F75" s="149">
        <f t="shared" si="5"/>
        <v>0</v>
      </c>
      <c r="G75" s="101"/>
      <c r="H75" s="102"/>
      <c r="I75" s="103"/>
    </row>
    <row r="76" spans="1:9">
      <c r="A76" s="220" t="str">
        <f t="shared" si="3"/>
        <v/>
      </c>
      <c r="B76" s="150">
        <v>6</v>
      </c>
      <c r="C76" s="103"/>
      <c r="D76" s="149" t="str">
        <f t="shared" si="4"/>
        <v>N</v>
      </c>
      <c r="E76" s="103"/>
      <c r="F76" s="149">
        <f t="shared" si="5"/>
        <v>0</v>
      </c>
      <c r="G76" s="101"/>
      <c r="H76" s="102"/>
      <c r="I76" s="103"/>
    </row>
    <row r="77" spans="1:9" ht="15.6" thickBot="1">
      <c r="A77" s="220" t="str">
        <f t="shared" si="3"/>
        <v/>
      </c>
      <c r="B77" s="157">
        <v>7</v>
      </c>
      <c r="C77" s="152"/>
      <c r="D77" s="153" t="str">
        <f t="shared" si="4"/>
        <v>N</v>
      </c>
      <c r="E77" s="152"/>
      <c r="F77" s="153">
        <f t="shared" si="5"/>
        <v>0</v>
      </c>
      <c r="G77" s="154"/>
      <c r="H77" s="155"/>
      <c r="I77" s="152"/>
    </row>
    <row r="78" spans="1:9">
      <c r="A78" s="222"/>
      <c r="B78" s="150">
        <v>1</v>
      </c>
      <c r="C78" s="103"/>
      <c r="D78" s="149" t="str">
        <f t="shared" si="4"/>
        <v>N</v>
      </c>
      <c r="E78" s="103"/>
      <c r="F78" s="156">
        <f t="shared" si="5"/>
        <v>0</v>
      </c>
      <c r="G78" s="101"/>
      <c r="H78" s="102"/>
      <c r="I78" s="103"/>
    </row>
    <row r="79" spans="1:9">
      <c r="A79" s="220" t="str">
        <f t="shared" si="3"/>
        <v/>
      </c>
      <c r="B79" s="150">
        <v>2</v>
      </c>
      <c r="C79" s="103"/>
      <c r="D79" s="149" t="str">
        <f t="shared" si="4"/>
        <v>N</v>
      </c>
      <c r="E79" s="103"/>
      <c r="F79" s="149">
        <f t="shared" si="5"/>
        <v>0</v>
      </c>
      <c r="G79" s="101"/>
      <c r="H79" s="102"/>
      <c r="I79" s="103"/>
    </row>
    <row r="80" spans="1:9">
      <c r="A80" s="220" t="str">
        <f t="shared" si="3"/>
        <v/>
      </c>
      <c r="B80" s="150">
        <v>3</v>
      </c>
      <c r="C80" s="103"/>
      <c r="D80" s="149" t="str">
        <f t="shared" si="4"/>
        <v>N</v>
      </c>
      <c r="E80" s="103"/>
      <c r="F80" s="149">
        <f t="shared" si="5"/>
        <v>0</v>
      </c>
      <c r="G80" s="101"/>
      <c r="H80" s="102"/>
      <c r="I80" s="103"/>
    </row>
    <row r="81" spans="1:9">
      <c r="A81" s="220" t="str">
        <f>IF(A80="","",A80+1)</f>
        <v/>
      </c>
      <c r="B81" s="150">
        <v>4</v>
      </c>
      <c r="C81" s="103"/>
      <c r="D81" s="149" t="str">
        <f t="shared" si="4"/>
        <v>N</v>
      </c>
      <c r="E81" s="103"/>
      <c r="F81" s="149">
        <f t="shared" si="5"/>
        <v>0</v>
      </c>
      <c r="G81" s="101"/>
      <c r="H81" s="102"/>
      <c r="I81" s="103"/>
    </row>
    <row r="82" spans="1:9">
      <c r="A82" s="220" t="str">
        <f>IF(A81="","",A81+1)</f>
        <v/>
      </c>
      <c r="B82" s="150">
        <v>5</v>
      </c>
      <c r="C82" s="103"/>
      <c r="D82" s="149" t="str">
        <f t="shared" si="4"/>
        <v>N</v>
      </c>
      <c r="E82" s="103"/>
      <c r="F82" s="149">
        <f t="shared" si="5"/>
        <v>0</v>
      </c>
      <c r="G82" s="101"/>
      <c r="H82" s="102"/>
      <c r="I82" s="103"/>
    </row>
    <row r="83" spans="1:9">
      <c r="A83" s="220" t="str">
        <f>IF(A82="","",A82+1)</f>
        <v/>
      </c>
      <c r="B83" s="150">
        <v>6</v>
      </c>
      <c r="C83" s="103"/>
      <c r="D83" s="149" t="str">
        <f t="shared" si="4"/>
        <v>N</v>
      </c>
      <c r="E83" s="103"/>
      <c r="F83" s="149">
        <f t="shared" si="5"/>
        <v>0</v>
      </c>
      <c r="G83" s="101"/>
      <c r="H83" s="102"/>
      <c r="I83" s="103"/>
    </row>
    <row r="84" spans="1:9" ht="15.6" thickBot="1">
      <c r="A84" s="220" t="str">
        <f>IF(A83="","",A83+1)</f>
        <v/>
      </c>
      <c r="B84" s="151">
        <v>7</v>
      </c>
      <c r="C84" s="152"/>
      <c r="D84" s="153" t="str">
        <f t="shared" si="4"/>
        <v>N</v>
      </c>
      <c r="E84" s="152"/>
      <c r="F84" s="153">
        <f t="shared" si="5"/>
        <v>0</v>
      </c>
      <c r="G84" s="154"/>
      <c r="H84" s="155"/>
      <c r="I84" s="152"/>
    </row>
    <row r="85" spans="1:9">
      <c r="A85" s="222"/>
      <c r="B85" s="150">
        <v>1</v>
      </c>
      <c r="C85" s="103"/>
      <c r="D85" s="149" t="str">
        <f t="shared" si="4"/>
        <v>N</v>
      </c>
      <c r="E85" s="103"/>
      <c r="F85" s="156">
        <f t="shared" si="5"/>
        <v>0</v>
      </c>
      <c r="G85" s="101"/>
      <c r="H85" s="102"/>
      <c r="I85" s="103"/>
    </row>
    <row r="86" spans="1:9">
      <c r="A86" s="220" t="str">
        <f t="shared" ref="A86:A91" si="6">IF(A85="","",A85+1)</f>
        <v/>
      </c>
      <c r="B86" s="150">
        <v>2</v>
      </c>
      <c r="C86" s="103"/>
      <c r="D86" s="149" t="str">
        <f t="shared" si="4"/>
        <v>N</v>
      </c>
      <c r="E86" s="103"/>
      <c r="F86" s="149">
        <f t="shared" si="5"/>
        <v>0</v>
      </c>
      <c r="G86" s="101"/>
      <c r="H86" s="102"/>
      <c r="I86" s="103"/>
    </row>
    <row r="87" spans="1:9">
      <c r="A87" s="220" t="str">
        <f t="shared" si="6"/>
        <v/>
      </c>
      <c r="B87" s="150">
        <v>3</v>
      </c>
      <c r="C87" s="103"/>
      <c r="D87" s="149" t="str">
        <f t="shared" si="4"/>
        <v>N</v>
      </c>
      <c r="E87" s="103"/>
      <c r="F87" s="149">
        <f t="shared" si="5"/>
        <v>0</v>
      </c>
      <c r="G87" s="101"/>
      <c r="H87" s="102"/>
      <c r="I87" s="103"/>
    </row>
    <row r="88" spans="1:9">
      <c r="A88" s="220" t="str">
        <f t="shared" si="6"/>
        <v/>
      </c>
      <c r="B88" s="150">
        <v>4</v>
      </c>
      <c r="C88" s="103"/>
      <c r="D88" s="149" t="str">
        <f t="shared" si="4"/>
        <v>N</v>
      </c>
      <c r="E88" s="103"/>
      <c r="F88" s="149">
        <f t="shared" si="5"/>
        <v>0</v>
      </c>
      <c r="G88" s="101"/>
      <c r="H88" s="102"/>
      <c r="I88" s="103"/>
    </row>
    <row r="89" spans="1:9">
      <c r="A89" s="220" t="str">
        <f t="shared" si="6"/>
        <v/>
      </c>
      <c r="B89" s="150">
        <v>5</v>
      </c>
      <c r="C89" s="103"/>
      <c r="D89" s="149" t="str">
        <f t="shared" si="4"/>
        <v>N</v>
      </c>
      <c r="E89" s="103"/>
      <c r="F89" s="149">
        <f t="shared" si="5"/>
        <v>0</v>
      </c>
      <c r="G89" s="101"/>
      <c r="H89" s="102"/>
      <c r="I89" s="103"/>
    </row>
    <row r="90" spans="1:9">
      <c r="A90" s="220" t="str">
        <f t="shared" si="6"/>
        <v/>
      </c>
      <c r="B90" s="150">
        <v>6</v>
      </c>
      <c r="C90" s="103"/>
      <c r="D90" s="149" t="str">
        <f t="shared" si="4"/>
        <v>N</v>
      </c>
      <c r="E90" s="103"/>
      <c r="F90" s="149">
        <f t="shared" si="5"/>
        <v>0</v>
      </c>
      <c r="G90" s="101"/>
      <c r="H90" s="102"/>
      <c r="I90" s="103"/>
    </row>
    <row r="91" spans="1:9" ht="15.6" thickBot="1">
      <c r="A91" s="220" t="str">
        <f t="shared" si="6"/>
        <v/>
      </c>
      <c r="B91" s="151">
        <v>7</v>
      </c>
      <c r="C91" s="152"/>
      <c r="D91" s="153" t="str">
        <f t="shared" si="4"/>
        <v>N</v>
      </c>
      <c r="E91" s="152"/>
      <c r="F91" s="153">
        <f t="shared" si="5"/>
        <v>0</v>
      </c>
      <c r="G91" s="154"/>
      <c r="H91" s="155"/>
      <c r="I91" s="152"/>
    </row>
    <row r="92" spans="1:9">
      <c r="A92" s="222"/>
      <c r="B92" s="150">
        <v>1</v>
      </c>
      <c r="C92" s="103"/>
      <c r="D92" s="149" t="str">
        <f t="shared" si="4"/>
        <v>N</v>
      </c>
      <c r="E92" s="103"/>
      <c r="F92" s="156">
        <f t="shared" si="5"/>
        <v>0</v>
      </c>
      <c r="G92" s="101"/>
      <c r="H92" s="102"/>
      <c r="I92" s="103"/>
    </row>
    <row r="93" spans="1:9">
      <c r="A93" s="220" t="str">
        <f t="shared" ref="A93:A98" si="7">IF(A92="","",A92+1)</f>
        <v/>
      </c>
      <c r="B93" s="150">
        <v>2</v>
      </c>
      <c r="C93" s="103"/>
      <c r="D93" s="149" t="str">
        <f t="shared" si="4"/>
        <v>N</v>
      </c>
      <c r="E93" s="103"/>
      <c r="F93" s="149">
        <f t="shared" si="5"/>
        <v>0</v>
      </c>
      <c r="G93" s="101"/>
      <c r="H93" s="102"/>
      <c r="I93" s="103"/>
    </row>
    <row r="94" spans="1:9">
      <c r="A94" s="220" t="str">
        <f t="shared" si="7"/>
        <v/>
      </c>
      <c r="B94" s="150">
        <v>3</v>
      </c>
      <c r="C94" s="103"/>
      <c r="D94" s="149" t="str">
        <f t="shared" si="4"/>
        <v>N</v>
      </c>
      <c r="E94" s="103"/>
      <c r="F94" s="149">
        <f t="shared" si="5"/>
        <v>0</v>
      </c>
      <c r="G94" s="101"/>
      <c r="H94" s="102"/>
      <c r="I94" s="103"/>
    </row>
    <row r="95" spans="1:9">
      <c r="A95" s="220" t="str">
        <f t="shared" si="7"/>
        <v/>
      </c>
      <c r="B95" s="150">
        <v>4</v>
      </c>
      <c r="C95" s="103"/>
      <c r="D95" s="149" t="str">
        <f t="shared" si="4"/>
        <v>N</v>
      </c>
      <c r="E95" s="103"/>
      <c r="F95" s="149">
        <f t="shared" si="5"/>
        <v>0</v>
      </c>
      <c r="G95" s="101"/>
      <c r="H95" s="102"/>
      <c r="I95" s="103"/>
    </row>
    <row r="96" spans="1:9">
      <c r="A96" s="220" t="str">
        <f t="shared" si="7"/>
        <v/>
      </c>
      <c r="B96" s="150">
        <v>5</v>
      </c>
      <c r="C96" s="103"/>
      <c r="D96" s="149" t="str">
        <f t="shared" si="4"/>
        <v>N</v>
      </c>
      <c r="E96" s="103"/>
      <c r="F96" s="149">
        <f t="shared" si="5"/>
        <v>0</v>
      </c>
      <c r="G96" s="101"/>
      <c r="H96" s="102"/>
      <c r="I96" s="103"/>
    </row>
    <row r="97" spans="1:9">
      <c r="A97" s="220" t="str">
        <f t="shared" si="7"/>
        <v/>
      </c>
      <c r="B97" s="150">
        <v>6</v>
      </c>
      <c r="C97" s="103"/>
      <c r="D97" s="149" t="str">
        <f t="shared" si="4"/>
        <v>N</v>
      </c>
      <c r="E97" s="103"/>
      <c r="F97" s="149">
        <f t="shared" si="5"/>
        <v>0</v>
      </c>
      <c r="G97" s="101"/>
      <c r="H97" s="102"/>
      <c r="I97" s="103"/>
    </row>
    <row r="98" spans="1:9" ht="15.6" thickBot="1">
      <c r="A98" s="220" t="str">
        <f t="shared" si="7"/>
        <v/>
      </c>
      <c r="B98" s="151">
        <v>7</v>
      </c>
      <c r="C98" s="152"/>
      <c r="D98" s="153" t="str">
        <f t="shared" si="4"/>
        <v>N</v>
      </c>
      <c r="E98" s="152"/>
      <c r="F98" s="153">
        <f t="shared" si="5"/>
        <v>0</v>
      </c>
      <c r="G98" s="154"/>
      <c r="H98" s="155"/>
      <c r="I98" s="152"/>
    </row>
    <row r="99" spans="1:9">
      <c r="A99" s="222"/>
      <c r="B99" s="150">
        <v>1</v>
      </c>
      <c r="C99" s="103"/>
      <c r="D99" s="149" t="str">
        <f t="shared" si="4"/>
        <v>N</v>
      </c>
      <c r="E99" s="103"/>
      <c r="F99" s="156">
        <f t="shared" si="5"/>
        <v>0</v>
      </c>
      <c r="G99" s="101"/>
      <c r="H99" s="102"/>
      <c r="I99" s="103"/>
    </row>
    <row r="100" spans="1:9">
      <c r="A100" s="220" t="str">
        <f t="shared" ref="A100:A105" si="8">IF(A99="","",A99+1)</f>
        <v/>
      </c>
      <c r="B100" s="150">
        <v>2</v>
      </c>
      <c r="C100" s="103"/>
      <c r="D100" s="149" t="str">
        <f t="shared" si="4"/>
        <v>N</v>
      </c>
      <c r="E100" s="103"/>
      <c r="F100" s="149">
        <f t="shared" si="5"/>
        <v>0</v>
      </c>
      <c r="G100" s="101"/>
      <c r="H100" s="102"/>
      <c r="I100" s="103"/>
    </row>
    <row r="101" spans="1:9">
      <c r="A101" s="220" t="str">
        <f t="shared" si="8"/>
        <v/>
      </c>
      <c r="B101" s="150">
        <v>3</v>
      </c>
      <c r="C101" s="103"/>
      <c r="D101" s="149" t="str">
        <f t="shared" si="4"/>
        <v>N</v>
      </c>
      <c r="E101" s="103"/>
      <c r="F101" s="149">
        <f t="shared" si="5"/>
        <v>0</v>
      </c>
      <c r="G101" s="101"/>
      <c r="H101" s="102"/>
      <c r="I101" s="103"/>
    </row>
    <row r="102" spans="1:9">
      <c r="A102" s="220" t="str">
        <f t="shared" si="8"/>
        <v/>
      </c>
      <c r="B102" s="150">
        <v>4</v>
      </c>
      <c r="C102" s="103"/>
      <c r="D102" s="149" t="str">
        <f t="shared" si="4"/>
        <v>N</v>
      </c>
      <c r="E102" s="103"/>
      <c r="F102" s="149">
        <f t="shared" si="5"/>
        <v>0</v>
      </c>
      <c r="G102" s="101"/>
      <c r="H102" s="102"/>
      <c r="I102" s="103"/>
    </row>
    <row r="103" spans="1:9">
      <c r="A103" s="220" t="str">
        <f t="shared" si="8"/>
        <v/>
      </c>
      <c r="B103" s="150">
        <v>5</v>
      </c>
      <c r="C103" s="103"/>
      <c r="D103" s="149" t="str">
        <f t="shared" si="4"/>
        <v>N</v>
      </c>
      <c r="E103" s="103"/>
      <c r="F103" s="149">
        <f t="shared" si="5"/>
        <v>0</v>
      </c>
      <c r="G103" s="101"/>
      <c r="H103" s="102"/>
      <c r="I103" s="103"/>
    </row>
    <row r="104" spans="1:9">
      <c r="A104" s="220" t="str">
        <f t="shared" si="8"/>
        <v/>
      </c>
      <c r="B104" s="150">
        <v>6</v>
      </c>
      <c r="C104" s="103"/>
      <c r="D104" s="149" t="str">
        <f t="shared" si="4"/>
        <v>N</v>
      </c>
      <c r="E104" s="103"/>
      <c r="F104" s="149">
        <f t="shared" si="5"/>
        <v>0</v>
      </c>
      <c r="G104" s="101"/>
      <c r="H104" s="102"/>
      <c r="I104" s="103"/>
    </row>
    <row r="105" spans="1:9" ht="15.6" thickBot="1">
      <c r="A105" s="220" t="str">
        <f t="shared" si="8"/>
        <v/>
      </c>
      <c r="B105" s="151">
        <v>7</v>
      </c>
      <c r="C105" s="152"/>
      <c r="D105" s="153" t="str">
        <f t="shared" si="4"/>
        <v>N</v>
      </c>
      <c r="E105" s="152"/>
      <c r="F105" s="153">
        <f t="shared" si="5"/>
        <v>0</v>
      </c>
      <c r="G105" s="154"/>
      <c r="H105" s="155"/>
      <c r="I105" s="152"/>
    </row>
    <row r="106" spans="1:9">
      <c r="A106" s="222"/>
      <c r="B106" s="150">
        <v>1</v>
      </c>
      <c r="C106" s="103"/>
      <c r="D106" s="149" t="str">
        <f t="shared" si="4"/>
        <v>N</v>
      </c>
      <c r="E106" s="103"/>
      <c r="F106" s="156">
        <f t="shared" si="5"/>
        <v>0</v>
      </c>
      <c r="G106" s="101"/>
      <c r="H106" s="102"/>
      <c r="I106" s="103"/>
    </row>
    <row r="107" spans="1:9">
      <c r="A107" s="220" t="str">
        <f t="shared" ref="A107:A112" si="9">IF(A106="","",A106+1)</f>
        <v/>
      </c>
      <c r="B107" s="150">
        <v>2</v>
      </c>
      <c r="C107" s="103"/>
      <c r="D107" s="149" t="str">
        <f t="shared" si="4"/>
        <v>N</v>
      </c>
      <c r="E107" s="103"/>
      <c r="F107" s="149">
        <f t="shared" si="5"/>
        <v>0</v>
      </c>
      <c r="G107" s="101"/>
      <c r="H107" s="102"/>
      <c r="I107" s="103"/>
    </row>
    <row r="108" spans="1:9">
      <c r="A108" s="220" t="str">
        <f t="shared" si="9"/>
        <v/>
      </c>
      <c r="B108" s="150">
        <v>3</v>
      </c>
      <c r="C108" s="103"/>
      <c r="D108" s="149" t="str">
        <f t="shared" si="4"/>
        <v>N</v>
      </c>
      <c r="E108" s="103"/>
      <c r="F108" s="149">
        <f t="shared" si="5"/>
        <v>0</v>
      </c>
      <c r="G108" s="101"/>
      <c r="H108" s="102"/>
      <c r="I108" s="103"/>
    </row>
    <row r="109" spans="1:9">
      <c r="A109" s="220" t="str">
        <f t="shared" si="9"/>
        <v/>
      </c>
      <c r="B109" s="150">
        <v>4</v>
      </c>
      <c r="C109" s="103"/>
      <c r="D109" s="149" t="str">
        <f t="shared" si="4"/>
        <v>N</v>
      </c>
      <c r="E109" s="103"/>
      <c r="F109" s="149">
        <f t="shared" si="5"/>
        <v>0</v>
      </c>
      <c r="G109" s="101"/>
      <c r="H109" s="102"/>
      <c r="I109" s="103"/>
    </row>
    <row r="110" spans="1:9">
      <c r="A110" s="220" t="str">
        <f t="shared" si="9"/>
        <v/>
      </c>
      <c r="B110" s="150">
        <v>5</v>
      </c>
      <c r="C110" s="103"/>
      <c r="D110" s="149" t="str">
        <f t="shared" si="4"/>
        <v>N</v>
      </c>
      <c r="E110" s="103"/>
      <c r="F110" s="149">
        <f t="shared" si="5"/>
        <v>0</v>
      </c>
      <c r="G110" s="101"/>
      <c r="H110" s="102"/>
      <c r="I110" s="103"/>
    </row>
    <row r="111" spans="1:9">
      <c r="A111" s="220" t="str">
        <f t="shared" si="9"/>
        <v/>
      </c>
      <c r="B111" s="150">
        <v>6</v>
      </c>
      <c r="C111" s="103"/>
      <c r="D111" s="149" t="str">
        <f t="shared" si="4"/>
        <v>N</v>
      </c>
      <c r="E111" s="103"/>
      <c r="F111" s="149">
        <f t="shared" si="5"/>
        <v>0</v>
      </c>
      <c r="G111" s="101"/>
      <c r="H111" s="102"/>
      <c r="I111" s="103"/>
    </row>
    <row r="112" spans="1:9" ht="15.6" thickBot="1">
      <c r="A112" s="220" t="str">
        <f t="shared" si="9"/>
        <v/>
      </c>
      <c r="B112" s="151">
        <v>7</v>
      </c>
      <c r="C112" s="152"/>
      <c r="D112" s="153" t="str">
        <f t="shared" si="4"/>
        <v>N</v>
      </c>
      <c r="E112" s="152"/>
      <c r="F112" s="153">
        <f t="shared" si="5"/>
        <v>0</v>
      </c>
      <c r="G112" s="154"/>
      <c r="H112" s="155"/>
      <c r="I112" s="152"/>
    </row>
    <row r="113" spans="1:9">
      <c r="A113" s="222"/>
      <c r="B113" s="150">
        <v>1</v>
      </c>
      <c r="C113" s="103"/>
      <c r="D113" s="149" t="str">
        <f t="shared" si="4"/>
        <v>N</v>
      </c>
      <c r="E113" s="103"/>
      <c r="F113" s="156">
        <f t="shared" si="5"/>
        <v>0</v>
      </c>
      <c r="G113" s="101"/>
      <c r="H113" s="102"/>
      <c r="I113" s="103"/>
    </row>
    <row r="114" spans="1:9">
      <c r="A114" s="220" t="str">
        <f t="shared" ref="A114:A119" si="10">IF(A113="","",A113+1)</f>
        <v/>
      </c>
      <c r="B114" s="150">
        <v>2</v>
      </c>
      <c r="C114" s="103"/>
      <c r="D114" s="149" t="str">
        <f t="shared" si="4"/>
        <v>N</v>
      </c>
      <c r="E114" s="103"/>
      <c r="F114" s="149">
        <f t="shared" si="5"/>
        <v>0</v>
      </c>
      <c r="G114" s="101"/>
      <c r="H114" s="102"/>
      <c r="I114" s="103"/>
    </row>
    <row r="115" spans="1:9">
      <c r="A115" s="220" t="str">
        <f t="shared" si="10"/>
        <v/>
      </c>
      <c r="B115" s="150">
        <v>3</v>
      </c>
      <c r="C115" s="103"/>
      <c r="D115" s="149" t="str">
        <f t="shared" si="4"/>
        <v>N</v>
      </c>
      <c r="E115" s="103"/>
      <c r="F115" s="149">
        <f t="shared" si="5"/>
        <v>0</v>
      </c>
      <c r="G115" s="101"/>
      <c r="H115" s="102"/>
      <c r="I115" s="103"/>
    </row>
    <row r="116" spans="1:9">
      <c r="A116" s="220" t="str">
        <f t="shared" si="10"/>
        <v/>
      </c>
      <c r="B116" s="150">
        <v>4</v>
      </c>
      <c r="C116" s="103"/>
      <c r="D116" s="149" t="str">
        <f t="shared" si="4"/>
        <v>N</v>
      </c>
      <c r="E116" s="103"/>
      <c r="F116" s="149">
        <f t="shared" si="5"/>
        <v>0</v>
      </c>
      <c r="G116" s="101"/>
      <c r="H116" s="102"/>
      <c r="I116" s="103"/>
    </row>
    <row r="117" spans="1:9">
      <c r="A117" s="220" t="str">
        <f t="shared" si="10"/>
        <v/>
      </c>
      <c r="B117" s="150">
        <v>5</v>
      </c>
      <c r="C117" s="103"/>
      <c r="D117" s="149" t="str">
        <f t="shared" si="4"/>
        <v>N</v>
      </c>
      <c r="E117" s="103"/>
      <c r="F117" s="149">
        <f t="shared" si="5"/>
        <v>0</v>
      </c>
      <c r="G117" s="101"/>
      <c r="H117" s="102"/>
      <c r="I117" s="103"/>
    </row>
    <row r="118" spans="1:9">
      <c r="A118" s="220" t="str">
        <f t="shared" si="10"/>
        <v/>
      </c>
      <c r="B118" s="150">
        <v>6</v>
      </c>
      <c r="C118" s="103"/>
      <c r="D118" s="149" t="str">
        <f t="shared" si="4"/>
        <v>N</v>
      </c>
      <c r="E118" s="103"/>
      <c r="F118" s="149">
        <f t="shared" si="5"/>
        <v>0</v>
      </c>
      <c r="G118" s="101"/>
      <c r="H118" s="102"/>
      <c r="I118" s="103"/>
    </row>
    <row r="119" spans="1:9" ht="15.6" thickBot="1">
      <c r="A119" s="220" t="str">
        <f t="shared" si="10"/>
        <v/>
      </c>
      <c r="B119" s="151">
        <v>7</v>
      </c>
      <c r="C119" s="152"/>
      <c r="D119" s="153" t="str">
        <f t="shared" si="4"/>
        <v>N</v>
      </c>
      <c r="E119" s="152"/>
      <c r="F119" s="153">
        <f t="shared" si="5"/>
        <v>0</v>
      </c>
      <c r="G119" s="154"/>
      <c r="H119" s="155"/>
      <c r="I119" s="152"/>
    </row>
    <row r="120" spans="1:9">
      <c r="A120" s="222"/>
      <c r="B120" s="150">
        <v>1</v>
      </c>
      <c r="C120" s="103"/>
      <c r="D120" s="149" t="str">
        <f t="shared" si="4"/>
        <v>N</v>
      </c>
      <c r="E120" s="103"/>
      <c r="F120" s="156">
        <f t="shared" si="5"/>
        <v>0</v>
      </c>
      <c r="G120" s="101"/>
      <c r="H120" s="102"/>
      <c r="I120" s="103"/>
    </row>
    <row r="121" spans="1:9">
      <c r="A121" s="220" t="str">
        <f t="shared" ref="A121:A126" si="11">IF(A120="","",A120+1)</f>
        <v/>
      </c>
      <c r="B121" s="150">
        <v>2</v>
      </c>
      <c r="C121" s="103"/>
      <c r="D121" s="149" t="str">
        <f t="shared" si="4"/>
        <v>N</v>
      </c>
      <c r="E121" s="103"/>
      <c r="F121" s="149">
        <f t="shared" si="5"/>
        <v>0</v>
      </c>
      <c r="G121" s="101"/>
      <c r="H121" s="102"/>
      <c r="I121" s="103"/>
    </row>
    <row r="122" spans="1:9">
      <c r="A122" s="220" t="str">
        <f t="shared" si="11"/>
        <v/>
      </c>
      <c r="B122" s="150">
        <v>3</v>
      </c>
      <c r="C122" s="103"/>
      <c r="D122" s="149" t="str">
        <f t="shared" si="4"/>
        <v>N</v>
      </c>
      <c r="E122" s="103"/>
      <c r="F122" s="149">
        <f t="shared" si="5"/>
        <v>0</v>
      </c>
      <c r="G122" s="101"/>
      <c r="H122" s="102"/>
      <c r="I122" s="103"/>
    </row>
    <row r="123" spans="1:9">
      <c r="A123" s="220" t="str">
        <f t="shared" si="11"/>
        <v/>
      </c>
      <c r="B123" s="150">
        <v>4</v>
      </c>
      <c r="C123" s="103"/>
      <c r="D123" s="149" t="str">
        <f t="shared" si="4"/>
        <v>N</v>
      </c>
      <c r="E123" s="103"/>
      <c r="F123" s="149">
        <f t="shared" si="5"/>
        <v>0</v>
      </c>
      <c r="G123" s="101"/>
      <c r="H123" s="102"/>
      <c r="I123" s="103"/>
    </row>
    <row r="124" spans="1:9">
      <c r="A124" s="220" t="str">
        <f t="shared" si="11"/>
        <v/>
      </c>
      <c r="B124" s="150">
        <v>5</v>
      </c>
      <c r="C124" s="103"/>
      <c r="D124" s="149" t="str">
        <f t="shared" si="4"/>
        <v>N</v>
      </c>
      <c r="E124" s="103"/>
      <c r="F124" s="149">
        <f t="shared" si="5"/>
        <v>0</v>
      </c>
      <c r="G124" s="101"/>
      <c r="H124" s="102"/>
      <c r="I124" s="103"/>
    </row>
    <row r="125" spans="1:9">
      <c r="A125" s="220" t="str">
        <f t="shared" si="11"/>
        <v/>
      </c>
      <c r="B125" s="150">
        <v>6</v>
      </c>
      <c r="C125" s="103"/>
      <c r="D125" s="149" t="str">
        <f t="shared" si="4"/>
        <v>N</v>
      </c>
      <c r="E125" s="103"/>
      <c r="F125" s="149">
        <f t="shared" si="5"/>
        <v>0</v>
      </c>
      <c r="G125" s="101"/>
      <c r="H125" s="102"/>
      <c r="I125" s="103"/>
    </row>
    <row r="126" spans="1:9" ht="15.6" thickBot="1">
      <c r="A126" s="220" t="str">
        <f t="shared" si="11"/>
        <v/>
      </c>
      <c r="B126" s="151">
        <v>7</v>
      </c>
      <c r="C126" s="152"/>
      <c r="D126" s="153" t="str">
        <f t="shared" si="4"/>
        <v>N</v>
      </c>
      <c r="E126" s="152"/>
      <c r="F126" s="153">
        <f t="shared" si="5"/>
        <v>0</v>
      </c>
      <c r="G126" s="154"/>
      <c r="H126" s="155"/>
      <c r="I126" s="152"/>
    </row>
    <row r="127" spans="1:9">
      <c r="A127" s="222"/>
      <c r="B127" s="150">
        <v>1</v>
      </c>
      <c r="C127" s="103"/>
      <c r="D127" s="149" t="str">
        <f t="shared" si="4"/>
        <v>N</v>
      </c>
      <c r="E127" s="103"/>
      <c r="F127" s="156">
        <f t="shared" si="5"/>
        <v>0</v>
      </c>
      <c r="G127" s="101"/>
      <c r="H127" s="102"/>
      <c r="I127" s="103"/>
    </row>
    <row r="128" spans="1:9">
      <c r="A128" s="220" t="str">
        <f t="shared" ref="A128:A133" si="12">IF(A127="","",A127+1)</f>
        <v/>
      </c>
      <c r="B128" s="150">
        <v>2</v>
      </c>
      <c r="C128" s="103"/>
      <c r="D128" s="149" t="str">
        <f t="shared" si="4"/>
        <v>N</v>
      </c>
      <c r="E128" s="103"/>
      <c r="F128" s="149">
        <f t="shared" si="5"/>
        <v>0</v>
      </c>
      <c r="G128" s="101"/>
      <c r="H128" s="102"/>
      <c r="I128" s="103"/>
    </row>
    <row r="129" spans="1:9">
      <c r="A129" s="220" t="str">
        <f t="shared" si="12"/>
        <v/>
      </c>
      <c r="B129" s="150">
        <v>3</v>
      </c>
      <c r="C129" s="103"/>
      <c r="D129" s="149" t="str">
        <f t="shared" si="4"/>
        <v>N</v>
      </c>
      <c r="E129" s="103"/>
      <c r="F129" s="149">
        <f t="shared" si="5"/>
        <v>0</v>
      </c>
      <c r="G129" s="101"/>
      <c r="H129" s="102"/>
      <c r="I129" s="103"/>
    </row>
    <row r="130" spans="1:9">
      <c r="A130" s="220" t="str">
        <f t="shared" si="12"/>
        <v/>
      </c>
      <c r="B130" s="150">
        <v>4</v>
      </c>
      <c r="C130" s="103"/>
      <c r="D130" s="149" t="str">
        <f t="shared" si="4"/>
        <v>N</v>
      </c>
      <c r="E130" s="103"/>
      <c r="F130" s="149">
        <f t="shared" si="5"/>
        <v>0</v>
      </c>
      <c r="G130" s="101"/>
      <c r="H130" s="102"/>
      <c r="I130" s="103"/>
    </row>
    <row r="131" spans="1:9">
      <c r="A131" s="220" t="str">
        <f t="shared" si="12"/>
        <v/>
      </c>
      <c r="B131" s="150">
        <v>5</v>
      </c>
      <c r="C131" s="103"/>
      <c r="D131" s="149" t="str">
        <f t="shared" si="4"/>
        <v>N</v>
      </c>
      <c r="E131" s="103"/>
      <c r="F131" s="149">
        <f t="shared" si="5"/>
        <v>0</v>
      </c>
      <c r="G131" s="101"/>
      <c r="H131" s="102"/>
      <c r="I131" s="103"/>
    </row>
    <row r="132" spans="1:9">
      <c r="A132" s="220" t="str">
        <f t="shared" si="12"/>
        <v/>
      </c>
      <c r="B132" s="150">
        <v>6</v>
      </c>
      <c r="C132" s="103"/>
      <c r="D132" s="149" t="str">
        <f t="shared" si="4"/>
        <v>N</v>
      </c>
      <c r="E132" s="103"/>
      <c r="F132" s="149">
        <f t="shared" si="5"/>
        <v>0</v>
      </c>
      <c r="G132" s="101"/>
      <c r="H132" s="102"/>
      <c r="I132" s="103"/>
    </row>
    <row r="133" spans="1:9" ht="15.6" thickBot="1">
      <c r="A133" s="220" t="str">
        <f t="shared" si="12"/>
        <v/>
      </c>
      <c r="B133" s="151">
        <v>7</v>
      </c>
      <c r="C133" s="152"/>
      <c r="D133" s="153" t="str">
        <f t="shared" si="4"/>
        <v>N</v>
      </c>
      <c r="E133" s="152"/>
      <c r="F133" s="153">
        <f t="shared" si="5"/>
        <v>0</v>
      </c>
      <c r="G133" s="154"/>
      <c r="H133" s="155"/>
      <c r="I133" s="152"/>
    </row>
    <row r="134" spans="1:9">
      <c r="A134" s="222"/>
      <c r="B134" s="150">
        <v>1</v>
      </c>
      <c r="C134" s="103"/>
      <c r="D134" s="149" t="str">
        <f t="shared" si="4"/>
        <v>N</v>
      </c>
      <c r="E134" s="103"/>
      <c r="F134" s="156">
        <f t="shared" si="5"/>
        <v>0</v>
      </c>
      <c r="G134" s="101"/>
      <c r="H134" s="102"/>
      <c r="I134" s="103"/>
    </row>
    <row r="135" spans="1:9">
      <c r="A135" s="220" t="str">
        <f t="shared" ref="A135:A140" si="13">IF(A134="","",A134+1)</f>
        <v/>
      </c>
      <c r="B135" s="150">
        <v>2</v>
      </c>
      <c r="C135" s="103"/>
      <c r="D135" s="149" t="str">
        <f t="shared" si="4"/>
        <v>N</v>
      </c>
      <c r="E135" s="103"/>
      <c r="F135" s="149">
        <f t="shared" si="5"/>
        <v>0</v>
      </c>
      <c r="G135" s="101"/>
      <c r="H135" s="102"/>
      <c r="I135" s="103"/>
    </row>
    <row r="136" spans="1:9">
      <c r="A136" s="220" t="str">
        <f t="shared" si="13"/>
        <v/>
      </c>
      <c r="B136" s="150">
        <v>3</v>
      </c>
      <c r="C136" s="103"/>
      <c r="D136" s="149" t="str">
        <f t="shared" ref="D136:D161" si="14">IF(C136=B136,"Y","N")</f>
        <v>N</v>
      </c>
      <c r="E136" s="103"/>
      <c r="F136" s="149">
        <f t="shared" ref="F136:F161" si="15">IF(E136=1,"3rd",IF(E136=2,"2nd",IF(E136=3,"3rd",IF(E136=4,"2nd",IF(E136=5,"3rd",IF(E136=6,"2nd",0))))))</f>
        <v>0</v>
      </c>
      <c r="G136" s="101"/>
      <c r="H136" s="102"/>
      <c r="I136" s="103"/>
    </row>
    <row r="137" spans="1:9">
      <c r="A137" s="220" t="str">
        <f t="shared" si="13"/>
        <v/>
      </c>
      <c r="B137" s="150">
        <v>4</v>
      </c>
      <c r="C137" s="103"/>
      <c r="D137" s="149" t="str">
        <f t="shared" si="14"/>
        <v>N</v>
      </c>
      <c r="E137" s="103"/>
      <c r="F137" s="149">
        <f t="shared" si="15"/>
        <v>0</v>
      </c>
      <c r="G137" s="101"/>
      <c r="H137" s="102"/>
      <c r="I137" s="103"/>
    </row>
    <row r="138" spans="1:9">
      <c r="A138" s="220" t="str">
        <f t="shared" si="13"/>
        <v/>
      </c>
      <c r="B138" s="150">
        <v>5</v>
      </c>
      <c r="C138" s="103"/>
      <c r="D138" s="149" t="str">
        <f t="shared" si="14"/>
        <v>N</v>
      </c>
      <c r="E138" s="103"/>
      <c r="F138" s="149">
        <f t="shared" si="15"/>
        <v>0</v>
      </c>
      <c r="G138" s="101"/>
      <c r="H138" s="102"/>
      <c r="I138" s="103"/>
    </row>
    <row r="139" spans="1:9">
      <c r="A139" s="220" t="str">
        <f t="shared" si="13"/>
        <v/>
      </c>
      <c r="B139" s="150">
        <v>6</v>
      </c>
      <c r="C139" s="103"/>
      <c r="D139" s="149" t="str">
        <f t="shared" si="14"/>
        <v>N</v>
      </c>
      <c r="E139" s="103"/>
      <c r="F139" s="149">
        <f t="shared" si="15"/>
        <v>0</v>
      </c>
      <c r="G139" s="101"/>
      <c r="H139" s="102"/>
      <c r="I139" s="103"/>
    </row>
    <row r="140" spans="1:9" ht="15.6" thickBot="1">
      <c r="A140" s="220" t="str">
        <f t="shared" si="13"/>
        <v/>
      </c>
      <c r="B140" s="151">
        <v>7</v>
      </c>
      <c r="C140" s="152"/>
      <c r="D140" s="153" t="str">
        <f t="shared" si="14"/>
        <v>N</v>
      </c>
      <c r="E140" s="152"/>
      <c r="F140" s="153">
        <f t="shared" si="15"/>
        <v>0</v>
      </c>
      <c r="G140" s="154"/>
      <c r="H140" s="155"/>
      <c r="I140" s="152"/>
    </row>
    <row r="141" spans="1:9">
      <c r="A141" s="222"/>
      <c r="B141" s="150">
        <v>1</v>
      </c>
      <c r="C141" s="103"/>
      <c r="D141" s="149" t="str">
        <f t="shared" si="14"/>
        <v>N</v>
      </c>
      <c r="E141" s="103"/>
      <c r="F141" s="156">
        <f t="shared" si="15"/>
        <v>0</v>
      </c>
      <c r="G141" s="101"/>
      <c r="H141" s="102"/>
      <c r="I141" s="103"/>
    </row>
    <row r="142" spans="1:9">
      <c r="A142" s="220" t="str">
        <f t="shared" ref="A142:A147" si="16">IF(A141="","",A141+1)</f>
        <v/>
      </c>
      <c r="B142" s="150">
        <v>2</v>
      </c>
      <c r="C142" s="103"/>
      <c r="D142" s="149" t="str">
        <f t="shared" si="14"/>
        <v>N</v>
      </c>
      <c r="E142" s="103"/>
      <c r="F142" s="149">
        <f t="shared" si="15"/>
        <v>0</v>
      </c>
      <c r="G142" s="101"/>
      <c r="H142" s="102"/>
      <c r="I142" s="103"/>
    </row>
    <row r="143" spans="1:9">
      <c r="A143" s="220" t="str">
        <f t="shared" si="16"/>
        <v/>
      </c>
      <c r="B143" s="150">
        <v>3</v>
      </c>
      <c r="C143" s="103"/>
      <c r="D143" s="149" t="str">
        <f t="shared" si="14"/>
        <v>N</v>
      </c>
      <c r="E143" s="103"/>
      <c r="F143" s="149">
        <f t="shared" si="15"/>
        <v>0</v>
      </c>
      <c r="G143" s="101"/>
      <c r="H143" s="102"/>
      <c r="I143" s="103"/>
    </row>
    <row r="144" spans="1:9">
      <c r="A144" s="220" t="str">
        <f t="shared" si="16"/>
        <v/>
      </c>
      <c r="B144" s="150">
        <v>4</v>
      </c>
      <c r="C144" s="103"/>
      <c r="D144" s="149" t="str">
        <f t="shared" si="14"/>
        <v>N</v>
      </c>
      <c r="E144" s="103"/>
      <c r="F144" s="149">
        <f t="shared" si="15"/>
        <v>0</v>
      </c>
      <c r="G144" s="101"/>
      <c r="H144" s="102"/>
      <c r="I144" s="103"/>
    </row>
    <row r="145" spans="1:9">
      <c r="A145" s="220" t="str">
        <f t="shared" si="16"/>
        <v/>
      </c>
      <c r="B145" s="150">
        <v>5</v>
      </c>
      <c r="C145" s="103"/>
      <c r="D145" s="149" t="str">
        <f t="shared" si="14"/>
        <v>N</v>
      </c>
      <c r="E145" s="103"/>
      <c r="F145" s="149">
        <f t="shared" si="15"/>
        <v>0</v>
      </c>
      <c r="G145" s="101"/>
      <c r="H145" s="102"/>
      <c r="I145" s="103"/>
    </row>
    <row r="146" spans="1:9">
      <c r="A146" s="220" t="str">
        <f t="shared" si="16"/>
        <v/>
      </c>
      <c r="B146" s="150">
        <v>6</v>
      </c>
      <c r="C146" s="103"/>
      <c r="D146" s="149" t="str">
        <f t="shared" si="14"/>
        <v>N</v>
      </c>
      <c r="E146" s="103"/>
      <c r="F146" s="149">
        <f t="shared" si="15"/>
        <v>0</v>
      </c>
      <c r="G146" s="101"/>
      <c r="H146" s="102"/>
      <c r="I146" s="103"/>
    </row>
    <row r="147" spans="1:9" ht="15.6" thickBot="1">
      <c r="A147" s="220" t="str">
        <f t="shared" si="16"/>
        <v/>
      </c>
      <c r="B147" s="151">
        <v>7</v>
      </c>
      <c r="C147" s="152"/>
      <c r="D147" s="153" t="str">
        <f t="shared" si="14"/>
        <v>N</v>
      </c>
      <c r="E147" s="152"/>
      <c r="F147" s="153">
        <f t="shared" si="15"/>
        <v>0</v>
      </c>
      <c r="G147" s="154"/>
      <c r="H147" s="155"/>
      <c r="I147" s="152"/>
    </row>
    <row r="148" spans="1:9">
      <c r="A148" s="222"/>
      <c r="B148" s="150">
        <v>1</v>
      </c>
      <c r="C148" s="103"/>
      <c r="D148" s="149" t="str">
        <f t="shared" si="14"/>
        <v>N</v>
      </c>
      <c r="E148" s="103"/>
      <c r="F148" s="156">
        <f t="shared" si="15"/>
        <v>0</v>
      </c>
      <c r="G148" s="101"/>
      <c r="H148" s="102"/>
      <c r="I148" s="103"/>
    </row>
    <row r="149" spans="1:9">
      <c r="A149" s="220" t="str">
        <f t="shared" ref="A149:A154" si="17">IF(A148="","",A148+1)</f>
        <v/>
      </c>
      <c r="B149" s="150">
        <v>2</v>
      </c>
      <c r="C149" s="103"/>
      <c r="D149" s="149" t="str">
        <f t="shared" si="14"/>
        <v>N</v>
      </c>
      <c r="E149" s="103"/>
      <c r="F149" s="149">
        <f t="shared" si="15"/>
        <v>0</v>
      </c>
      <c r="G149" s="101"/>
      <c r="H149" s="102"/>
      <c r="I149" s="103"/>
    </row>
    <row r="150" spans="1:9">
      <c r="A150" s="220" t="str">
        <f t="shared" si="17"/>
        <v/>
      </c>
      <c r="B150" s="150">
        <v>3</v>
      </c>
      <c r="C150" s="103"/>
      <c r="D150" s="149" t="str">
        <f t="shared" si="14"/>
        <v>N</v>
      </c>
      <c r="E150" s="103"/>
      <c r="F150" s="149">
        <f t="shared" si="15"/>
        <v>0</v>
      </c>
      <c r="G150" s="101"/>
      <c r="H150" s="102"/>
      <c r="I150" s="103"/>
    </row>
    <row r="151" spans="1:9">
      <c r="A151" s="220" t="str">
        <f t="shared" si="17"/>
        <v/>
      </c>
      <c r="B151" s="150">
        <v>4</v>
      </c>
      <c r="C151" s="103"/>
      <c r="D151" s="149" t="str">
        <f t="shared" si="14"/>
        <v>N</v>
      </c>
      <c r="E151" s="103"/>
      <c r="F151" s="149">
        <f t="shared" si="15"/>
        <v>0</v>
      </c>
      <c r="G151" s="101"/>
      <c r="H151" s="102"/>
      <c r="I151" s="103"/>
    </row>
    <row r="152" spans="1:9">
      <c r="A152" s="220" t="str">
        <f t="shared" si="17"/>
        <v/>
      </c>
      <c r="B152" s="150">
        <v>5</v>
      </c>
      <c r="C152" s="103"/>
      <c r="D152" s="149" t="str">
        <f t="shared" si="14"/>
        <v>N</v>
      </c>
      <c r="E152" s="103"/>
      <c r="F152" s="149">
        <f t="shared" si="15"/>
        <v>0</v>
      </c>
      <c r="G152" s="101"/>
      <c r="H152" s="102"/>
      <c r="I152" s="103"/>
    </row>
    <row r="153" spans="1:9">
      <c r="A153" s="220" t="str">
        <f t="shared" si="17"/>
        <v/>
      </c>
      <c r="B153" s="150">
        <v>6</v>
      </c>
      <c r="C153" s="103"/>
      <c r="D153" s="149" t="str">
        <f t="shared" si="14"/>
        <v>N</v>
      </c>
      <c r="E153" s="103"/>
      <c r="F153" s="149">
        <f t="shared" si="15"/>
        <v>0</v>
      </c>
      <c r="G153" s="101"/>
      <c r="H153" s="102"/>
      <c r="I153" s="103"/>
    </row>
    <row r="154" spans="1:9" ht="15.6" thickBot="1">
      <c r="A154" s="220" t="str">
        <f t="shared" si="17"/>
        <v/>
      </c>
      <c r="B154" s="151">
        <v>7</v>
      </c>
      <c r="C154" s="152"/>
      <c r="D154" s="153" t="str">
        <f t="shared" si="14"/>
        <v>N</v>
      </c>
      <c r="E154" s="152"/>
      <c r="F154" s="153">
        <f t="shared" si="15"/>
        <v>0</v>
      </c>
      <c r="G154" s="154"/>
      <c r="H154" s="155"/>
      <c r="I154" s="152"/>
    </row>
    <row r="155" spans="1:9">
      <c r="A155" s="222"/>
      <c r="B155" s="150">
        <v>1</v>
      </c>
      <c r="C155" s="103"/>
      <c r="D155" s="149" t="str">
        <f t="shared" si="14"/>
        <v>N</v>
      </c>
      <c r="E155" s="103"/>
      <c r="F155" s="156">
        <f t="shared" si="15"/>
        <v>0</v>
      </c>
      <c r="G155" s="101"/>
      <c r="H155" s="102"/>
      <c r="I155" s="103"/>
    </row>
    <row r="156" spans="1:9">
      <c r="A156" s="220" t="str">
        <f t="shared" ref="A156:A161" si="18">IF(A155="","",A155+1)</f>
        <v/>
      </c>
      <c r="B156" s="150">
        <v>2</v>
      </c>
      <c r="C156" s="103"/>
      <c r="D156" s="149" t="str">
        <f t="shared" si="14"/>
        <v>N</v>
      </c>
      <c r="E156" s="103"/>
      <c r="F156" s="149">
        <f t="shared" si="15"/>
        <v>0</v>
      </c>
      <c r="G156" s="101"/>
      <c r="H156" s="102"/>
      <c r="I156" s="103"/>
    </row>
    <row r="157" spans="1:9">
      <c r="A157" s="220" t="str">
        <f t="shared" si="18"/>
        <v/>
      </c>
      <c r="B157" s="150">
        <v>3</v>
      </c>
      <c r="C157" s="103"/>
      <c r="D157" s="149" t="str">
        <f t="shared" si="14"/>
        <v>N</v>
      </c>
      <c r="E157" s="103"/>
      <c r="F157" s="149">
        <f t="shared" si="15"/>
        <v>0</v>
      </c>
      <c r="G157" s="101"/>
      <c r="H157" s="102"/>
      <c r="I157" s="103"/>
    </row>
    <row r="158" spans="1:9">
      <c r="A158" s="220" t="str">
        <f t="shared" si="18"/>
        <v/>
      </c>
      <c r="B158" s="150">
        <v>4</v>
      </c>
      <c r="C158" s="103"/>
      <c r="D158" s="149" t="str">
        <f t="shared" si="14"/>
        <v>N</v>
      </c>
      <c r="E158" s="103"/>
      <c r="F158" s="149">
        <f t="shared" si="15"/>
        <v>0</v>
      </c>
      <c r="G158" s="101"/>
      <c r="H158" s="102"/>
      <c r="I158" s="103"/>
    </row>
    <row r="159" spans="1:9">
      <c r="A159" s="220" t="str">
        <f t="shared" si="18"/>
        <v/>
      </c>
      <c r="B159" s="150">
        <v>5</v>
      </c>
      <c r="C159" s="103"/>
      <c r="D159" s="149" t="str">
        <f t="shared" si="14"/>
        <v>N</v>
      </c>
      <c r="E159" s="103"/>
      <c r="F159" s="149">
        <f t="shared" si="15"/>
        <v>0</v>
      </c>
      <c r="G159" s="101"/>
      <c r="H159" s="102"/>
      <c r="I159" s="103"/>
    </row>
    <row r="160" spans="1:9">
      <c r="A160" s="220" t="str">
        <f t="shared" si="18"/>
        <v/>
      </c>
      <c r="B160" s="150">
        <v>6</v>
      </c>
      <c r="C160" s="103"/>
      <c r="D160" s="149" t="str">
        <f t="shared" si="14"/>
        <v>N</v>
      </c>
      <c r="E160" s="103"/>
      <c r="F160" s="149">
        <f t="shared" si="15"/>
        <v>0</v>
      </c>
      <c r="G160" s="101"/>
      <c r="H160" s="102"/>
      <c r="I160" s="103"/>
    </row>
    <row r="161" spans="1:9" ht="15.6" thickBot="1">
      <c r="A161" s="220" t="str">
        <f t="shared" si="18"/>
        <v/>
      </c>
      <c r="B161" s="151">
        <v>7</v>
      </c>
      <c r="C161" s="152"/>
      <c r="D161" s="153" t="str">
        <f t="shared" si="14"/>
        <v>N</v>
      </c>
      <c r="E161" s="152"/>
      <c r="F161" s="153">
        <f t="shared" si="15"/>
        <v>0</v>
      </c>
      <c r="G161" s="154"/>
      <c r="H161" s="155"/>
      <c r="I161" s="152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>
    <tabColor indexed="35"/>
  </sheetPr>
  <dimension ref="A1:Q163"/>
  <sheetViews>
    <sheetView defaultGridColor="0" topLeftCell="F1" colorId="22" zoomScale="87" workbookViewId="0">
      <selection activeCell="M9" sqref="M9 J9:K9"/>
    </sheetView>
  </sheetViews>
  <sheetFormatPr defaultColWidth="9.81640625" defaultRowHeight="15"/>
  <cols>
    <col min="3" max="3" width="8.81640625" customWidth="1"/>
    <col min="4" max="7" width="6.81640625" customWidth="1"/>
    <col min="8" max="9" width="5.81640625" customWidth="1"/>
    <col min="10" max="11" width="6.81640625" customWidth="1"/>
    <col min="12" max="13" width="7.81640625" customWidth="1"/>
    <col min="14" max="14" width="8.81640625" customWidth="1"/>
    <col min="15" max="15" width="7.81640625" customWidth="1"/>
    <col min="16" max="16" width="6.81640625" customWidth="1"/>
    <col min="17" max="17" width="4.81640625" customWidth="1"/>
  </cols>
  <sheetData>
    <row r="1" spans="1:17" ht="15.9" customHeight="1">
      <c r="A1" s="49" t="s">
        <v>168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"/>
    </row>
    <row r="2" spans="1:17" ht="15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50"/>
      <c r="L2" s="1"/>
      <c r="M2" s="50" t="s">
        <v>109</v>
      </c>
      <c r="N2" s="75"/>
      <c r="O2" s="81"/>
      <c r="P2" s="158"/>
      <c r="Q2" s="55"/>
    </row>
    <row r="3" spans="1:17" ht="15.9" customHeight="1">
      <c r="A3" s="47" t="s">
        <v>90</v>
      </c>
      <c r="B3" s="79" t="str">
        <f>IF(Info!$B3="","",(Info!$B3))</f>
        <v/>
      </c>
      <c r="C3" s="159"/>
      <c r="D3" s="159"/>
      <c r="E3" s="1"/>
      <c r="F3" s="1"/>
      <c r="G3" s="1"/>
      <c r="H3" s="1"/>
      <c r="I3" s="1"/>
      <c r="J3" s="1"/>
      <c r="K3" s="50"/>
      <c r="L3" s="1"/>
      <c r="M3" s="50" t="s">
        <v>111</v>
      </c>
      <c r="N3" s="75"/>
      <c r="O3" s="160" t="str">
        <f>IF(Info!$B4="","",(Info!$B4))</f>
        <v/>
      </c>
      <c r="P3" s="161"/>
      <c r="Q3" s="55"/>
    </row>
    <row r="4" spans="1:17" ht="9.9" customHeight="1" thickBot="1">
      <c r="A4" s="1"/>
      <c r="B4" s="1"/>
      <c r="C4" s="1"/>
      <c r="D4" s="1"/>
      <c r="E4" s="1"/>
      <c r="F4" s="1"/>
      <c r="G4" s="1"/>
      <c r="H4" s="1"/>
      <c r="I4" s="1"/>
      <c r="J4" s="50"/>
      <c r="K4" s="50"/>
      <c r="L4" s="50"/>
      <c r="M4" s="50"/>
      <c r="N4" s="50"/>
      <c r="O4" s="50"/>
      <c r="P4" s="50"/>
    </row>
    <row r="5" spans="1:17" ht="15.6" thickBot="1">
      <c r="A5" s="162" t="s">
        <v>169</v>
      </c>
      <c r="B5" s="163"/>
      <c r="C5" s="163"/>
      <c r="D5" s="163"/>
      <c r="E5" s="163"/>
      <c r="F5" s="163"/>
      <c r="G5" s="164"/>
      <c r="H5" s="162" t="s">
        <v>170</v>
      </c>
      <c r="I5" s="165"/>
      <c r="J5" s="163"/>
      <c r="K5" s="163"/>
      <c r="L5" s="163"/>
      <c r="M5" s="163"/>
      <c r="N5" s="163"/>
      <c r="O5" s="163"/>
      <c r="P5" s="163"/>
      <c r="Q5" s="164"/>
    </row>
    <row r="6" spans="1:17">
      <c r="A6" s="137" t="s">
        <v>81</v>
      </c>
      <c r="B6" s="137" t="s">
        <v>171</v>
      </c>
      <c r="C6" s="137" t="s">
        <v>172</v>
      </c>
      <c r="D6" s="62"/>
      <c r="E6" s="137" t="s">
        <v>173</v>
      </c>
      <c r="F6" s="137" t="s">
        <v>174</v>
      </c>
      <c r="G6" s="205" t="s">
        <v>175</v>
      </c>
      <c r="H6" s="166" t="s">
        <v>176</v>
      </c>
      <c r="I6" s="118" t="s">
        <v>177</v>
      </c>
      <c r="J6" s="128" t="s">
        <v>178</v>
      </c>
      <c r="K6" s="137" t="s">
        <v>179</v>
      </c>
      <c r="L6" s="137" t="s">
        <v>180</v>
      </c>
      <c r="M6" s="137" t="s">
        <v>133</v>
      </c>
      <c r="N6" s="137" t="s">
        <v>181</v>
      </c>
      <c r="O6" s="128" t="s">
        <v>182</v>
      </c>
      <c r="P6" s="145" t="s">
        <v>183</v>
      </c>
      <c r="Q6" s="62"/>
    </row>
    <row r="7" spans="1:17">
      <c r="A7" s="167" t="s">
        <v>184</v>
      </c>
      <c r="B7" s="167" t="s">
        <v>96</v>
      </c>
      <c r="C7" s="167" t="s">
        <v>117</v>
      </c>
      <c r="D7" s="167" t="s">
        <v>152</v>
      </c>
      <c r="E7" s="167" t="s">
        <v>185</v>
      </c>
      <c r="F7" s="167" t="s">
        <v>239</v>
      </c>
      <c r="G7" s="206" t="s">
        <v>186</v>
      </c>
      <c r="H7" s="167" t="s">
        <v>187</v>
      </c>
      <c r="I7" s="167" t="s">
        <v>239</v>
      </c>
      <c r="J7" s="167" t="s">
        <v>239</v>
      </c>
      <c r="K7" s="167" t="s">
        <v>239</v>
      </c>
      <c r="L7" s="167" t="s">
        <v>188</v>
      </c>
      <c r="M7" s="167" t="s">
        <v>188</v>
      </c>
      <c r="N7" s="167" t="s">
        <v>189</v>
      </c>
      <c r="O7" s="169" t="s">
        <v>190</v>
      </c>
      <c r="P7" s="170" t="s">
        <v>191</v>
      </c>
      <c r="Q7" s="167" t="s">
        <v>119</v>
      </c>
    </row>
    <row r="8" spans="1:17" ht="15.9" customHeight="1">
      <c r="A8" s="218"/>
      <c r="B8" s="171"/>
      <c r="C8" s="171"/>
      <c r="D8" s="172"/>
      <c r="E8" s="173"/>
      <c r="F8" s="174"/>
      <c r="G8" s="175"/>
      <c r="H8" s="176"/>
      <c r="I8" s="176"/>
      <c r="J8" s="177"/>
      <c r="K8" s="176"/>
      <c r="L8" s="178"/>
      <c r="M8" s="178"/>
      <c r="N8" s="179">
        <f t="shared" ref="N8:N39" si="0">ROUND(IF(M8="","",SUM((3*18)/(2*K8*J8*J8))),6)</f>
        <v>0</v>
      </c>
      <c r="O8" s="180">
        <f t="shared" ref="O8:O39" si="1">ROUND(IF(N8="",0,(M8*N8)),0)</f>
        <v>0</v>
      </c>
      <c r="P8" s="181"/>
      <c r="Q8" s="182"/>
    </row>
    <row r="9" spans="1:17" ht="15.9" customHeight="1">
      <c r="A9" s="218"/>
      <c r="B9" s="171"/>
      <c r="C9" s="171"/>
      <c r="D9" s="172"/>
      <c r="E9" s="173"/>
      <c r="F9" s="174"/>
      <c r="G9" s="175"/>
      <c r="H9" s="176"/>
      <c r="I9" s="176"/>
      <c r="J9" s="177"/>
      <c r="K9" s="176"/>
      <c r="L9" s="178"/>
      <c r="M9" s="178"/>
      <c r="N9" s="179">
        <f t="shared" si="0"/>
        <v>0</v>
      </c>
      <c r="O9" s="180">
        <f t="shared" si="1"/>
        <v>0</v>
      </c>
      <c r="P9" s="183"/>
      <c r="Q9" s="182"/>
    </row>
    <row r="10" spans="1:17" ht="15.9" customHeight="1">
      <c r="A10" s="218"/>
      <c r="B10" s="171"/>
      <c r="C10" s="171"/>
      <c r="D10" s="172"/>
      <c r="E10" s="173"/>
      <c r="F10" s="174"/>
      <c r="G10" s="175"/>
      <c r="H10" s="176"/>
      <c r="I10" s="176"/>
      <c r="J10" s="177"/>
      <c r="K10" s="176"/>
      <c r="L10" s="178"/>
      <c r="M10" s="178"/>
      <c r="N10" s="179">
        <f t="shared" si="0"/>
        <v>0</v>
      </c>
      <c r="O10" s="180">
        <f t="shared" si="1"/>
        <v>0</v>
      </c>
      <c r="P10" s="183"/>
      <c r="Q10" s="182"/>
    </row>
    <row r="11" spans="1:17" ht="15.9" customHeight="1">
      <c r="A11" s="218"/>
      <c r="B11" s="171"/>
      <c r="C11" s="171"/>
      <c r="D11" s="172"/>
      <c r="E11" s="173"/>
      <c r="F11" s="174"/>
      <c r="G11" s="175"/>
      <c r="H11" s="176"/>
      <c r="I11" s="176"/>
      <c r="J11" s="177"/>
      <c r="K11" s="176"/>
      <c r="L11" s="178"/>
      <c r="M11" s="178"/>
      <c r="N11" s="179">
        <f t="shared" si="0"/>
        <v>0</v>
      </c>
      <c r="O11" s="180">
        <f t="shared" si="1"/>
        <v>0</v>
      </c>
      <c r="P11" s="183"/>
      <c r="Q11" s="182"/>
    </row>
    <row r="12" spans="1:17" ht="15.9" customHeight="1">
      <c r="A12" s="218"/>
      <c r="B12" s="171"/>
      <c r="C12" s="171"/>
      <c r="D12" s="172"/>
      <c r="E12" s="173"/>
      <c r="F12" s="174"/>
      <c r="G12" s="175"/>
      <c r="H12" s="176"/>
      <c r="I12" s="176"/>
      <c r="J12" s="177"/>
      <c r="K12" s="176"/>
      <c r="L12" s="178"/>
      <c r="M12" s="178"/>
      <c r="N12" s="179">
        <f t="shared" si="0"/>
        <v>0</v>
      </c>
      <c r="O12" s="180">
        <f t="shared" si="1"/>
        <v>0</v>
      </c>
      <c r="P12" s="183"/>
      <c r="Q12" s="182"/>
    </row>
    <row r="13" spans="1:17" ht="15.9" customHeight="1">
      <c r="A13" s="218"/>
      <c r="B13" s="171"/>
      <c r="C13" s="171"/>
      <c r="D13" s="172"/>
      <c r="E13" s="173"/>
      <c r="F13" s="174"/>
      <c r="G13" s="175"/>
      <c r="H13" s="176"/>
      <c r="I13" s="176"/>
      <c r="J13" s="177"/>
      <c r="K13" s="176"/>
      <c r="L13" s="178"/>
      <c r="M13" s="178"/>
      <c r="N13" s="179">
        <f t="shared" si="0"/>
        <v>0</v>
      </c>
      <c r="O13" s="180">
        <f t="shared" si="1"/>
        <v>0</v>
      </c>
      <c r="P13" s="183"/>
      <c r="Q13" s="182"/>
    </row>
    <row r="14" spans="1:17" ht="15.9" customHeight="1">
      <c r="A14" s="218"/>
      <c r="B14" s="171"/>
      <c r="C14" s="171"/>
      <c r="D14" s="172"/>
      <c r="E14" s="173"/>
      <c r="F14" s="174"/>
      <c r="G14" s="175"/>
      <c r="H14" s="176"/>
      <c r="I14" s="176"/>
      <c r="J14" s="177"/>
      <c r="K14" s="176"/>
      <c r="L14" s="178"/>
      <c r="M14" s="178"/>
      <c r="N14" s="179">
        <f t="shared" si="0"/>
        <v>0</v>
      </c>
      <c r="O14" s="180">
        <f t="shared" si="1"/>
        <v>0</v>
      </c>
      <c r="P14" s="183"/>
      <c r="Q14" s="182"/>
    </row>
    <row r="15" spans="1:17" ht="15.9" customHeight="1">
      <c r="A15" s="218"/>
      <c r="B15" s="171"/>
      <c r="C15" s="171"/>
      <c r="D15" s="172"/>
      <c r="E15" s="173"/>
      <c r="F15" s="174"/>
      <c r="G15" s="175"/>
      <c r="H15" s="176"/>
      <c r="I15" s="176"/>
      <c r="J15" s="177"/>
      <c r="K15" s="176"/>
      <c r="L15" s="178"/>
      <c r="M15" s="178"/>
      <c r="N15" s="179">
        <f t="shared" si="0"/>
        <v>0</v>
      </c>
      <c r="O15" s="180">
        <f t="shared" si="1"/>
        <v>0</v>
      </c>
      <c r="P15" s="183"/>
      <c r="Q15" s="182"/>
    </row>
    <row r="16" spans="1:17" ht="15.9" customHeight="1">
      <c r="A16" s="218"/>
      <c r="B16" s="171"/>
      <c r="C16" s="171"/>
      <c r="D16" s="172"/>
      <c r="E16" s="173"/>
      <c r="F16" s="174"/>
      <c r="G16" s="175"/>
      <c r="H16" s="176"/>
      <c r="I16" s="176"/>
      <c r="J16" s="177"/>
      <c r="K16" s="176"/>
      <c r="L16" s="178"/>
      <c r="M16" s="178"/>
      <c r="N16" s="179">
        <f t="shared" si="0"/>
        <v>0</v>
      </c>
      <c r="O16" s="180">
        <f t="shared" si="1"/>
        <v>0</v>
      </c>
      <c r="P16" s="183"/>
      <c r="Q16" s="182"/>
    </row>
    <row r="17" spans="1:17" ht="15.9" customHeight="1">
      <c r="A17" s="218"/>
      <c r="B17" s="171"/>
      <c r="C17" s="171"/>
      <c r="D17" s="172"/>
      <c r="E17" s="173"/>
      <c r="F17" s="174"/>
      <c r="G17" s="175"/>
      <c r="H17" s="176"/>
      <c r="I17" s="176"/>
      <c r="J17" s="177"/>
      <c r="K17" s="176"/>
      <c r="L17" s="178"/>
      <c r="M17" s="178"/>
      <c r="N17" s="179">
        <f t="shared" si="0"/>
        <v>0</v>
      </c>
      <c r="O17" s="180">
        <f t="shared" si="1"/>
        <v>0</v>
      </c>
      <c r="P17" s="183"/>
      <c r="Q17" s="182"/>
    </row>
    <row r="18" spans="1:17" ht="15.9" customHeight="1">
      <c r="A18" s="218"/>
      <c r="B18" s="171"/>
      <c r="C18" s="171"/>
      <c r="D18" s="172"/>
      <c r="E18" s="173"/>
      <c r="F18" s="174"/>
      <c r="G18" s="175"/>
      <c r="H18" s="176"/>
      <c r="I18" s="176"/>
      <c r="J18" s="177"/>
      <c r="K18" s="176"/>
      <c r="L18" s="178"/>
      <c r="M18" s="178"/>
      <c r="N18" s="179">
        <f t="shared" si="0"/>
        <v>0</v>
      </c>
      <c r="O18" s="180">
        <f t="shared" si="1"/>
        <v>0</v>
      </c>
      <c r="P18" s="183"/>
      <c r="Q18" s="182"/>
    </row>
    <row r="19" spans="1:17" ht="15.9" customHeight="1">
      <c r="A19" s="218"/>
      <c r="B19" s="171"/>
      <c r="C19" s="171"/>
      <c r="D19" s="172"/>
      <c r="E19" s="173"/>
      <c r="F19" s="174"/>
      <c r="G19" s="175"/>
      <c r="H19" s="176"/>
      <c r="I19" s="176"/>
      <c r="J19" s="177"/>
      <c r="K19" s="176"/>
      <c r="L19" s="178"/>
      <c r="M19" s="178"/>
      <c r="N19" s="179">
        <f t="shared" si="0"/>
        <v>0</v>
      </c>
      <c r="O19" s="180">
        <f t="shared" si="1"/>
        <v>0</v>
      </c>
      <c r="P19" s="183"/>
      <c r="Q19" s="182"/>
    </row>
    <row r="20" spans="1:17" ht="15.9" customHeight="1">
      <c r="A20" s="219"/>
      <c r="B20" s="184"/>
      <c r="C20" s="184"/>
      <c r="D20" s="185"/>
      <c r="E20" s="186"/>
      <c r="F20" s="187"/>
      <c r="G20" s="188"/>
      <c r="H20" s="189"/>
      <c r="I20" s="189"/>
      <c r="J20" s="190"/>
      <c r="K20" s="189"/>
      <c r="L20" s="191"/>
      <c r="M20" s="191"/>
      <c r="N20" s="179">
        <f t="shared" si="0"/>
        <v>0</v>
      </c>
      <c r="O20" s="192">
        <f t="shared" si="1"/>
        <v>0</v>
      </c>
      <c r="P20" s="193"/>
      <c r="Q20" s="194"/>
    </row>
    <row r="21" spans="1:17" ht="15.9" customHeight="1">
      <c r="A21" s="219"/>
      <c r="B21" s="184"/>
      <c r="C21" s="184"/>
      <c r="D21" s="185"/>
      <c r="E21" s="186"/>
      <c r="F21" s="187"/>
      <c r="G21" s="188"/>
      <c r="H21" s="189"/>
      <c r="I21" s="189"/>
      <c r="J21" s="190"/>
      <c r="K21" s="189"/>
      <c r="L21" s="191"/>
      <c r="M21" s="191"/>
      <c r="N21" s="179">
        <f t="shared" si="0"/>
        <v>0</v>
      </c>
      <c r="O21" s="192">
        <f t="shared" si="1"/>
        <v>0</v>
      </c>
      <c r="P21" s="183"/>
      <c r="Q21" s="194"/>
    </row>
    <row r="22" spans="1:17" ht="15.9" customHeight="1">
      <c r="A22" s="219"/>
      <c r="B22" s="184"/>
      <c r="C22" s="184"/>
      <c r="D22" s="185"/>
      <c r="E22" s="186"/>
      <c r="F22" s="187"/>
      <c r="G22" s="188"/>
      <c r="H22" s="189"/>
      <c r="I22" s="189"/>
      <c r="J22" s="190"/>
      <c r="K22" s="189"/>
      <c r="L22" s="191"/>
      <c r="M22" s="191"/>
      <c r="N22" s="179">
        <f t="shared" si="0"/>
        <v>0</v>
      </c>
      <c r="O22" s="192">
        <f t="shared" si="1"/>
        <v>0</v>
      </c>
      <c r="P22" s="183"/>
      <c r="Q22" s="194"/>
    </row>
    <row r="23" spans="1:17" ht="15.9" customHeight="1">
      <c r="A23" s="219"/>
      <c r="B23" s="184"/>
      <c r="C23" s="184"/>
      <c r="D23" s="185"/>
      <c r="E23" s="186"/>
      <c r="F23" s="187"/>
      <c r="G23" s="188"/>
      <c r="H23" s="189"/>
      <c r="I23" s="189"/>
      <c r="J23" s="190"/>
      <c r="K23" s="189"/>
      <c r="L23" s="191"/>
      <c r="M23" s="191"/>
      <c r="N23" s="179">
        <f t="shared" si="0"/>
        <v>0</v>
      </c>
      <c r="O23" s="192">
        <f t="shared" si="1"/>
        <v>0</v>
      </c>
      <c r="P23" s="183"/>
      <c r="Q23" s="194"/>
    </row>
    <row r="24" spans="1:17" ht="15.9" customHeight="1">
      <c r="A24" s="219"/>
      <c r="B24" s="184"/>
      <c r="C24" s="184"/>
      <c r="D24" s="185"/>
      <c r="E24" s="186"/>
      <c r="F24" s="187"/>
      <c r="G24" s="188"/>
      <c r="H24" s="189"/>
      <c r="I24" s="189"/>
      <c r="J24" s="190"/>
      <c r="K24" s="189"/>
      <c r="L24" s="191"/>
      <c r="M24" s="191"/>
      <c r="N24" s="179">
        <f t="shared" si="0"/>
        <v>0</v>
      </c>
      <c r="O24" s="192">
        <f t="shared" si="1"/>
        <v>0</v>
      </c>
      <c r="P24" s="183"/>
      <c r="Q24" s="194"/>
    </row>
    <row r="25" spans="1:17" ht="15.9" customHeight="1">
      <c r="A25" s="219"/>
      <c r="B25" s="184"/>
      <c r="C25" s="184"/>
      <c r="D25" s="185"/>
      <c r="E25" s="186"/>
      <c r="F25" s="187"/>
      <c r="G25" s="188"/>
      <c r="H25" s="189"/>
      <c r="I25" s="189"/>
      <c r="J25" s="190"/>
      <c r="K25" s="189"/>
      <c r="L25" s="191"/>
      <c r="M25" s="191"/>
      <c r="N25" s="179">
        <f t="shared" si="0"/>
        <v>0</v>
      </c>
      <c r="O25" s="192">
        <f t="shared" si="1"/>
        <v>0</v>
      </c>
      <c r="P25" s="183"/>
      <c r="Q25" s="194"/>
    </row>
    <row r="26" spans="1:17" ht="15.9" customHeight="1">
      <c r="A26" s="219"/>
      <c r="B26" s="184"/>
      <c r="C26" s="184"/>
      <c r="D26" s="185"/>
      <c r="E26" s="186"/>
      <c r="F26" s="187"/>
      <c r="G26" s="188"/>
      <c r="H26" s="189"/>
      <c r="I26" s="189"/>
      <c r="J26" s="190"/>
      <c r="K26" s="189"/>
      <c r="L26" s="191"/>
      <c r="M26" s="191"/>
      <c r="N26" s="179">
        <f t="shared" si="0"/>
        <v>0</v>
      </c>
      <c r="O26" s="192">
        <f t="shared" si="1"/>
        <v>0</v>
      </c>
      <c r="P26" s="183"/>
      <c r="Q26" s="194"/>
    </row>
    <row r="27" spans="1:17" ht="15.9" customHeight="1">
      <c r="A27" s="219"/>
      <c r="B27" s="184"/>
      <c r="C27" s="184"/>
      <c r="D27" s="185"/>
      <c r="E27" s="186"/>
      <c r="F27" s="187"/>
      <c r="G27" s="188"/>
      <c r="H27" s="189"/>
      <c r="I27" s="189"/>
      <c r="J27" s="190"/>
      <c r="K27" s="189"/>
      <c r="L27" s="191"/>
      <c r="M27" s="191"/>
      <c r="N27" s="179">
        <f t="shared" si="0"/>
        <v>0</v>
      </c>
      <c r="O27" s="192">
        <f t="shared" si="1"/>
        <v>0</v>
      </c>
      <c r="P27" s="183"/>
      <c r="Q27" s="194"/>
    </row>
    <row r="28" spans="1:17" ht="15.9" customHeight="1">
      <c r="A28" s="219"/>
      <c r="B28" s="184"/>
      <c r="C28" s="184"/>
      <c r="D28" s="185"/>
      <c r="E28" s="186"/>
      <c r="F28" s="187"/>
      <c r="G28" s="188"/>
      <c r="H28" s="189"/>
      <c r="I28" s="189"/>
      <c r="J28" s="190"/>
      <c r="K28" s="189"/>
      <c r="L28" s="191"/>
      <c r="M28" s="191"/>
      <c r="N28" s="179">
        <f t="shared" si="0"/>
        <v>0</v>
      </c>
      <c r="O28" s="192">
        <f t="shared" si="1"/>
        <v>0</v>
      </c>
      <c r="P28" s="183"/>
      <c r="Q28" s="194"/>
    </row>
    <row r="29" spans="1:17" ht="15.9" customHeight="1">
      <c r="A29" s="219"/>
      <c r="B29" s="184"/>
      <c r="C29" s="184"/>
      <c r="D29" s="185"/>
      <c r="E29" s="186"/>
      <c r="F29" s="187"/>
      <c r="G29" s="188"/>
      <c r="H29" s="189"/>
      <c r="I29" s="189"/>
      <c r="J29" s="190"/>
      <c r="K29" s="189"/>
      <c r="L29" s="191"/>
      <c r="M29" s="191"/>
      <c r="N29" s="179">
        <f t="shared" si="0"/>
        <v>0</v>
      </c>
      <c r="O29" s="192">
        <f t="shared" si="1"/>
        <v>0</v>
      </c>
      <c r="P29" s="183"/>
      <c r="Q29" s="194"/>
    </row>
    <row r="30" spans="1:17" ht="15.9" customHeight="1">
      <c r="A30" s="219"/>
      <c r="B30" s="184"/>
      <c r="C30" s="184"/>
      <c r="D30" s="185"/>
      <c r="E30" s="186"/>
      <c r="F30" s="187"/>
      <c r="G30" s="188"/>
      <c r="H30" s="189"/>
      <c r="I30" s="189"/>
      <c r="J30" s="190"/>
      <c r="K30" s="189"/>
      <c r="L30" s="191"/>
      <c r="M30" s="191"/>
      <c r="N30" s="179">
        <f t="shared" si="0"/>
        <v>0</v>
      </c>
      <c r="O30" s="192">
        <f t="shared" si="1"/>
        <v>0</v>
      </c>
      <c r="P30" s="183"/>
      <c r="Q30" s="194"/>
    </row>
    <row r="31" spans="1:17" ht="15.9" customHeight="1">
      <c r="A31" s="219"/>
      <c r="B31" s="184"/>
      <c r="C31" s="184"/>
      <c r="D31" s="185"/>
      <c r="E31" s="186"/>
      <c r="F31" s="187"/>
      <c r="G31" s="188"/>
      <c r="H31" s="189"/>
      <c r="I31" s="189"/>
      <c r="J31" s="190"/>
      <c r="K31" s="189"/>
      <c r="L31" s="191"/>
      <c r="M31" s="191"/>
      <c r="N31" s="179">
        <f t="shared" si="0"/>
        <v>0</v>
      </c>
      <c r="O31" s="192">
        <f t="shared" si="1"/>
        <v>0</v>
      </c>
      <c r="P31" s="183"/>
      <c r="Q31" s="194"/>
    </row>
    <row r="32" spans="1:17" ht="15.9" customHeight="1">
      <c r="A32" s="218"/>
      <c r="B32" s="171"/>
      <c r="C32" s="171"/>
      <c r="D32" s="172"/>
      <c r="E32" s="173"/>
      <c r="F32" s="174"/>
      <c r="G32" s="175"/>
      <c r="H32" s="176"/>
      <c r="I32" s="176"/>
      <c r="J32" s="177"/>
      <c r="K32" s="176"/>
      <c r="L32" s="178"/>
      <c r="M32" s="178"/>
      <c r="N32" s="179">
        <f t="shared" si="0"/>
        <v>0</v>
      </c>
      <c r="O32" s="180">
        <f t="shared" si="1"/>
        <v>0</v>
      </c>
      <c r="P32" s="181"/>
      <c r="Q32" s="182"/>
    </row>
    <row r="33" spans="1:17" ht="15.9" customHeight="1">
      <c r="A33" s="218"/>
      <c r="B33" s="171"/>
      <c r="C33" s="171"/>
      <c r="D33" s="172"/>
      <c r="E33" s="173"/>
      <c r="F33" s="174"/>
      <c r="G33" s="175"/>
      <c r="H33" s="176"/>
      <c r="I33" s="176"/>
      <c r="J33" s="177"/>
      <c r="K33" s="176"/>
      <c r="L33" s="178"/>
      <c r="M33" s="178"/>
      <c r="N33" s="179">
        <f t="shared" si="0"/>
        <v>0</v>
      </c>
      <c r="O33" s="180">
        <f t="shared" si="1"/>
        <v>0</v>
      </c>
      <c r="P33" s="183"/>
      <c r="Q33" s="182"/>
    </row>
    <row r="34" spans="1:17" ht="15.9" customHeight="1">
      <c r="A34" s="218"/>
      <c r="B34" s="171"/>
      <c r="C34" s="171"/>
      <c r="D34" s="172"/>
      <c r="E34" s="173"/>
      <c r="F34" s="174"/>
      <c r="G34" s="175"/>
      <c r="H34" s="176"/>
      <c r="I34" s="176"/>
      <c r="J34" s="177"/>
      <c r="K34" s="176"/>
      <c r="L34" s="178"/>
      <c r="M34" s="178"/>
      <c r="N34" s="179">
        <f t="shared" si="0"/>
        <v>0</v>
      </c>
      <c r="O34" s="180">
        <f t="shared" si="1"/>
        <v>0</v>
      </c>
      <c r="P34" s="183"/>
      <c r="Q34" s="182"/>
    </row>
    <row r="35" spans="1:17" ht="15.9" customHeight="1">
      <c r="A35" s="218"/>
      <c r="B35" s="171"/>
      <c r="C35" s="171"/>
      <c r="D35" s="172"/>
      <c r="E35" s="173"/>
      <c r="F35" s="174"/>
      <c r="G35" s="175"/>
      <c r="H35" s="176"/>
      <c r="I35" s="176"/>
      <c r="J35" s="177"/>
      <c r="K35" s="176"/>
      <c r="L35" s="178"/>
      <c r="M35" s="178"/>
      <c r="N35" s="179">
        <f t="shared" si="0"/>
        <v>0</v>
      </c>
      <c r="O35" s="180">
        <f t="shared" si="1"/>
        <v>0</v>
      </c>
      <c r="P35" s="183"/>
      <c r="Q35" s="182"/>
    </row>
    <row r="36" spans="1:17" ht="15.9" customHeight="1">
      <c r="A36" s="218"/>
      <c r="B36" s="171"/>
      <c r="C36" s="171"/>
      <c r="D36" s="172"/>
      <c r="E36" s="173"/>
      <c r="F36" s="174"/>
      <c r="G36" s="175"/>
      <c r="H36" s="176"/>
      <c r="I36" s="176"/>
      <c r="J36" s="177"/>
      <c r="K36" s="176"/>
      <c r="L36" s="178"/>
      <c r="M36" s="178"/>
      <c r="N36" s="179">
        <f t="shared" si="0"/>
        <v>0</v>
      </c>
      <c r="O36" s="180">
        <f t="shared" si="1"/>
        <v>0</v>
      </c>
      <c r="P36" s="183"/>
      <c r="Q36" s="182"/>
    </row>
    <row r="37" spans="1:17" ht="15.9" customHeight="1">
      <c r="A37" s="218"/>
      <c r="B37" s="171"/>
      <c r="C37" s="171"/>
      <c r="D37" s="172"/>
      <c r="E37" s="173"/>
      <c r="F37" s="174"/>
      <c r="G37" s="175"/>
      <c r="H37" s="176"/>
      <c r="I37" s="176"/>
      <c r="J37" s="177"/>
      <c r="K37" s="176"/>
      <c r="L37" s="178"/>
      <c r="M37" s="178"/>
      <c r="N37" s="179">
        <f t="shared" si="0"/>
        <v>0</v>
      </c>
      <c r="O37" s="180">
        <f t="shared" si="1"/>
        <v>0</v>
      </c>
      <c r="P37" s="183"/>
      <c r="Q37" s="182"/>
    </row>
    <row r="38" spans="1:17" ht="15.9" customHeight="1">
      <c r="A38" s="218"/>
      <c r="B38" s="171"/>
      <c r="C38" s="171"/>
      <c r="D38" s="172"/>
      <c r="E38" s="173"/>
      <c r="F38" s="174"/>
      <c r="G38" s="175"/>
      <c r="H38" s="176"/>
      <c r="I38" s="176"/>
      <c r="J38" s="177"/>
      <c r="K38" s="176"/>
      <c r="L38" s="178"/>
      <c r="M38" s="178"/>
      <c r="N38" s="179">
        <f t="shared" si="0"/>
        <v>0</v>
      </c>
      <c r="O38" s="180">
        <f t="shared" si="1"/>
        <v>0</v>
      </c>
      <c r="P38" s="183"/>
      <c r="Q38" s="182"/>
    </row>
    <row r="39" spans="1:17" ht="15.9" customHeight="1">
      <c r="A39" s="218"/>
      <c r="B39" s="171"/>
      <c r="C39" s="171"/>
      <c r="D39" s="172"/>
      <c r="E39" s="173"/>
      <c r="F39" s="174"/>
      <c r="G39" s="175"/>
      <c r="H39" s="176"/>
      <c r="I39" s="176"/>
      <c r="J39" s="177"/>
      <c r="K39" s="176"/>
      <c r="L39" s="178"/>
      <c r="M39" s="178"/>
      <c r="N39" s="179">
        <f t="shared" si="0"/>
        <v>0</v>
      </c>
      <c r="O39" s="180">
        <f t="shared" si="1"/>
        <v>0</v>
      </c>
      <c r="P39" s="183"/>
      <c r="Q39" s="182"/>
    </row>
    <row r="40" spans="1:17" ht="15.9" customHeight="1">
      <c r="A40" s="218"/>
      <c r="B40" s="171"/>
      <c r="C40" s="171"/>
      <c r="D40" s="172"/>
      <c r="E40" s="173"/>
      <c r="F40" s="174"/>
      <c r="G40" s="175"/>
      <c r="H40" s="176"/>
      <c r="I40" s="176"/>
      <c r="J40" s="177"/>
      <c r="K40" s="176"/>
      <c r="L40" s="178"/>
      <c r="M40" s="178"/>
      <c r="N40" s="179">
        <f t="shared" ref="N40:N71" si="2">ROUND(IF(M40="","",SUM((3*18)/(2*K40*J40*J40))),6)</f>
        <v>0</v>
      </c>
      <c r="O40" s="180">
        <f t="shared" ref="O40:O71" si="3">ROUND(IF(N40="",0,(M40*N40)),0)</f>
        <v>0</v>
      </c>
      <c r="P40" s="183"/>
      <c r="Q40" s="182"/>
    </row>
    <row r="41" spans="1:17" ht="15.9" customHeight="1">
      <c r="A41" s="218"/>
      <c r="B41" s="171"/>
      <c r="C41" s="171"/>
      <c r="D41" s="172"/>
      <c r="E41" s="173"/>
      <c r="F41" s="174"/>
      <c r="G41" s="175"/>
      <c r="H41" s="176"/>
      <c r="I41" s="176"/>
      <c r="J41" s="177"/>
      <c r="K41" s="176"/>
      <c r="L41" s="178"/>
      <c r="M41" s="178"/>
      <c r="N41" s="179">
        <f t="shared" si="2"/>
        <v>0</v>
      </c>
      <c r="O41" s="180">
        <f t="shared" si="3"/>
        <v>0</v>
      </c>
      <c r="P41" s="183"/>
      <c r="Q41" s="182"/>
    </row>
    <row r="42" spans="1:17" ht="15.9" customHeight="1">
      <c r="A42" s="218"/>
      <c r="B42" s="171"/>
      <c r="C42" s="171"/>
      <c r="D42" s="172"/>
      <c r="E42" s="173"/>
      <c r="F42" s="174"/>
      <c r="G42" s="175"/>
      <c r="H42" s="176"/>
      <c r="I42" s="176"/>
      <c r="J42" s="177"/>
      <c r="K42" s="176"/>
      <c r="L42" s="178"/>
      <c r="M42" s="178"/>
      <c r="N42" s="179">
        <f t="shared" si="2"/>
        <v>0</v>
      </c>
      <c r="O42" s="180">
        <f t="shared" si="3"/>
        <v>0</v>
      </c>
      <c r="P42" s="183"/>
      <c r="Q42" s="182"/>
    </row>
    <row r="43" spans="1:17" ht="15.9" customHeight="1">
      <c r="A43" s="218"/>
      <c r="B43" s="171"/>
      <c r="C43" s="171"/>
      <c r="D43" s="172"/>
      <c r="E43" s="173"/>
      <c r="F43" s="174"/>
      <c r="G43" s="175"/>
      <c r="H43" s="176"/>
      <c r="I43" s="176"/>
      <c r="J43" s="177"/>
      <c r="K43" s="176"/>
      <c r="L43" s="178"/>
      <c r="M43" s="178"/>
      <c r="N43" s="179">
        <f t="shared" si="2"/>
        <v>0</v>
      </c>
      <c r="O43" s="180">
        <f t="shared" si="3"/>
        <v>0</v>
      </c>
      <c r="P43" s="183"/>
      <c r="Q43" s="182"/>
    </row>
    <row r="44" spans="1:17" ht="15.9" customHeight="1">
      <c r="A44" s="219"/>
      <c r="B44" s="184"/>
      <c r="C44" s="184"/>
      <c r="D44" s="185"/>
      <c r="E44" s="186"/>
      <c r="F44" s="187"/>
      <c r="G44" s="188"/>
      <c r="H44" s="189"/>
      <c r="I44" s="189"/>
      <c r="J44" s="190"/>
      <c r="K44" s="189"/>
      <c r="L44" s="191"/>
      <c r="M44" s="191"/>
      <c r="N44" s="179">
        <f t="shared" si="2"/>
        <v>0</v>
      </c>
      <c r="O44" s="192">
        <f t="shared" si="3"/>
        <v>0</v>
      </c>
      <c r="P44" s="193"/>
      <c r="Q44" s="194"/>
    </row>
    <row r="45" spans="1:17" ht="15.9" customHeight="1">
      <c r="A45" s="219"/>
      <c r="B45" s="184"/>
      <c r="C45" s="184"/>
      <c r="D45" s="185"/>
      <c r="E45" s="186"/>
      <c r="F45" s="187"/>
      <c r="G45" s="188"/>
      <c r="H45" s="189"/>
      <c r="I45" s="189"/>
      <c r="J45" s="190"/>
      <c r="K45" s="189"/>
      <c r="L45" s="191"/>
      <c r="M45" s="191"/>
      <c r="N45" s="179">
        <f t="shared" si="2"/>
        <v>0</v>
      </c>
      <c r="O45" s="192">
        <f t="shared" si="3"/>
        <v>0</v>
      </c>
      <c r="P45" s="183"/>
      <c r="Q45" s="194"/>
    </row>
    <row r="46" spans="1:17" ht="15.9" customHeight="1">
      <c r="A46" s="219"/>
      <c r="B46" s="184"/>
      <c r="C46" s="184"/>
      <c r="D46" s="185"/>
      <c r="E46" s="186"/>
      <c r="F46" s="187"/>
      <c r="G46" s="188"/>
      <c r="H46" s="189"/>
      <c r="I46" s="189"/>
      <c r="J46" s="190"/>
      <c r="K46" s="189"/>
      <c r="L46" s="191"/>
      <c r="M46" s="191"/>
      <c r="N46" s="179">
        <f t="shared" si="2"/>
        <v>0</v>
      </c>
      <c r="O46" s="192">
        <f t="shared" si="3"/>
        <v>0</v>
      </c>
      <c r="P46" s="183"/>
      <c r="Q46" s="194"/>
    </row>
    <row r="47" spans="1:17" ht="15.9" customHeight="1">
      <c r="A47" s="219"/>
      <c r="B47" s="184"/>
      <c r="C47" s="184"/>
      <c r="D47" s="185"/>
      <c r="E47" s="186"/>
      <c r="F47" s="187"/>
      <c r="G47" s="188"/>
      <c r="H47" s="189"/>
      <c r="I47" s="189"/>
      <c r="J47" s="190"/>
      <c r="K47" s="189"/>
      <c r="L47" s="191"/>
      <c r="M47" s="191"/>
      <c r="N47" s="179">
        <f t="shared" si="2"/>
        <v>0</v>
      </c>
      <c r="O47" s="192">
        <f t="shared" si="3"/>
        <v>0</v>
      </c>
      <c r="P47" s="183"/>
      <c r="Q47" s="194"/>
    </row>
    <row r="48" spans="1:17" ht="15.9" customHeight="1">
      <c r="A48" s="219"/>
      <c r="B48" s="184"/>
      <c r="C48" s="184"/>
      <c r="D48" s="185"/>
      <c r="E48" s="186"/>
      <c r="F48" s="187"/>
      <c r="G48" s="188"/>
      <c r="H48" s="189"/>
      <c r="I48" s="189"/>
      <c r="J48" s="190"/>
      <c r="K48" s="189"/>
      <c r="L48" s="191"/>
      <c r="M48" s="191"/>
      <c r="N48" s="179">
        <f t="shared" si="2"/>
        <v>0</v>
      </c>
      <c r="O48" s="192">
        <f t="shared" si="3"/>
        <v>0</v>
      </c>
      <c r="P48" s="183"/>
      <c r="Q48" s="194"/>
    </row>
    <row r="49" spans="1:17" ht="15.9" customHeight="1">
      <c r="A49" s="219"/>
      <c r="B49" s="184"/>
      <c r="C49" s="184"/>
      <c r="D49" s="185"/>
      <c r="E49" s="186"/>
      <c r="F49" s="187"/>
      <c r="G49" s="188"/>
      <c r="H49" s="189"/>
      <c r="I49" s="189"/>
      <c r="J49" s="190"/>
      <c r="K49" s="189"/>
      <c r="L49" s="191"/>
      <c r="M49" s="191"/>
      <c r="N49" s="179">
        <f t="shared" si="2"/>
        <v>0</v>
      </c>
      <c r="O49" s="192">
        <f t="shared" si="3"/>
        <v>0</v>
      </c>
      <c r="P49" s="183"/>
      <c r="Q49" s="194"/>
    </row>
    <row r="50" spans="1:17" ht="15.9" customHeight="1">
      <c r="A50" s="219"/>
      <c r="B50" s="184"/>
      <c r="C50" s="184"/>
      <c r="D50" s="185"/>
      <c r="E50" s="186"/>
      <c r="F50" s="187"/>
      <c r="G50" s="188"/>
      <c r="H50" s="189"/>
      <c r="I50" s="189"/>
      <c r="J50" s="190"/>
      <c r="K50" s="189"/>
      <c r="L50" s="191"/>
      <c r="M50" s="191"/>
      <c r="N50" s="179">
        <f t="shared" si="2"/>
        <v>0</v>
      </c>
      <c r="O50" s="192">
        <f t="shared" si="3"/>
        <v>0</v>
      </c>
      <c r="P50" s="183"/>
      <c r="Q50" s="194"/>
    </row>
    <row r="51" spans="1:17" ht="15.9" customHeight="1">
      <c r="A51" s="219"/>
      <c r="B51" s="184"/>
      <c r="C51" s="184"/>
      <c r="D51" s="185"/>
      <c r="E51" s="186"/>
      <c r="F51" s="187"/>
      <c r="G51" s="188"/>
      <c r="H51" s="189"/>
      <c r="I51" s="189"/>
      <c r="J51" s="190"/>
      <c r="K51" s="189"/>
      <c r="L51" s="191"/>
      <c r="M51" s="191"/>
      <c r="N51" s="179">
        <f t="shared" si="2"/>
        <v>0</v>
      </c>
      <c r="O51" s="192">
        <f t="shared" si="3"/>
        <v>0</v>
      </c>
      <c r="P51" s="183"/>
      <c r="Q51" s="194"/>
    </row>
    <row r="52" spans="1:17" ht="15.9" customHeight="1">
      <c r="A52" s="219"/>
      <c r="B52" s="184"/>
      <c r="C52" s="184"/>
      <c r="D52" s="185"/>
      <c r="E52" s="186"/>
      <c r="F52" s="187"/>
      <c r="G52" s="188"/>
      <c r="H52" s="189"/>
      <c r="I52" s="189"/>
      <c r="J52" s="190"/>
      <c r="K52" s="189"/>
      <c r="L52" s="191"/>
      <c r="M52" s="191"/>
      <c r="N52" s="179">
        <f t="shared" si="2"/>
        <v>0</v>
      </c>
      <c r="O52" s="192">
        <f t="shared" si="3"/>
        <v>0</v>
      </c>
      <c r="P52" s="183"/>
      <c r="Q52" s="194"/>
    </row>
    <row r="53" spans="1:17" ht="15.9" customHeight="1">
      <c r="A53" s="219"/>
      <c r="B53" s="184"/>
      <c r="C53" s="184"/>
      <c r="D53" s="185"/>
      <c r="E53" s="186"/>
      <c r="F53" s="187"/>
      <c r="G53" s="188"/>
      <c r="H53" s="189"/>
      <c r="I53" s="189"/>
      <c r="J53" s="190"/>
      <c r="K53" s="189"/>
      <c r="L53" s="191"/>
      <c r="M53" s="191"/>
      <c r="N53" s="179">
        <f t="shared" si="2"/>
        <v>0</v>
      </c>
      <c r="O53" s="192">
        <f t="shared" si="3"/>
        <v>0</v>
      </c>
      <c r="P53" s="183"/>
      <c r="Q53" s="194"/>
    </row>
    <row r="54" spans="1:17" ht="15.9" customHeight="1">
      <c r="A54" s="219"/>
      <c r="B54" s="184"/>
      <c r="C54" s="184"/>
      <c r="D54" s="185"/>
      <c r="E54" s="186"/>
      <c r="F54" s="187"/>
      <c r="G54" s="188"/>
      <c r="H54" s="189"/>
      <c r="I54" s="189"/>
      <c r="J54" s="190"/>
      <c r="K54" s="189"/>
      <c r="L54" s="191"/>
      <c r="M54" s="191"/>
      <c r="N54" s="179">
        <f t="shared" si="2"/>
        <v>0</v>
      </c>
      <c r="O54" s="192">
        <f t="shared" si="3"/>
        <v>0</v>
      </c>
      <c r="P54" s="183"/>
      <c r="Q54" s="194"/>
    </row>
    <row r="55" spans="1:17" ht="15.9" customHeight="1">
      <c r="A55" s="219"/>
      <c r="B55" s="184"/>
      <c r="C55" s="184"/>
      <c r="D55" s="185"/>
      <c r="E55" s="186"/>
      <c r="F55" s="187"/>
      <c r="G55" s="188"/>
      <c r="H55" s="189"/>
      <c r="I55" s="189"/>
      <c r="J55" s="190"/>
      <c r="K55" s="189"/>
      <c r="L55" s="191"/>
      <c r="M55" s="191"/>
      <c r="N55" s="179">
        <f t="shared" si="2"/>
        <v>0</v>
      </c>
      <c r="O55" s="192">
        <f t="shared" si="3"/>
        <v>0</v>
      </c>
      <c r="P55" s="183"/>
      <c r="Q55" s="194"/>
    </row>
    <row r="56" spans="1:17" ht="15.9" customHeight="1">
      <c r="A56" s="218"/>
      <c r="B56" s="171"/>
      <c r="C56" s="171"/>
      <c r="D56" s="172"/>
      <c r="E56" s="173"/>
      <c r="F56" s="174"/>
      <c r="G56" s="175"/>
      <c r="H56" s="176"/>
      <c r="I56" s="176"/>
      <c r="J56" s="177"/>
      <c r="K56" s="176"/>
      <c r="L56" s="178"/>
      <c r="M56" s="178"/>
      <c r="N56" s="179">
        <f t="shared" si="2"/>
        <v>0</v>
      </c>
      <c r="O56" s="180">
        <f t="shared" si="3"/>
        <v>0</v>
      </c>
      <c r="P56" s="181"/>
      <c r="Q56" s="182"/>
    </row>
    <row r="57" spans="1:17" ht="15.9" customHeight="1">
      <c r="A57" s="218"/>
      <c r="B57" s="171"/>
      <c r="C57" s="171"/>
      <c r="D57" s="172"/>
      <c r="E57" s="173"/>
      <c r="F57" s="174"/>
      <c r="G57" s="175"/>
      <c r="H57" s="176"/>
      <c r="I57" s="176"/>
      <c r="J57" s="177"/>
      <c r="K57" s="176"/>
      <c r="L57" s="178"/>
      <c r="M57" s="178"/>
      <c r="N57" s="179">
        <f t="shared" si="2"/>
        <v>0</v>
      </c>
      <c r="O57" s="180">
        <f t="shared" si="3"/>
        <v>0</v>
      </c>
      <c r="P57" s="183"/>
      <c r="Q57" s="182"/>
    </row>
    <row r="58" spans="1:17" ht="15.9" customHeight="1">
      <c r="A58" s="218"/>
      <c r="B58" s="171"/>
      <c r="C58" s="171"/>
      <c r="D58" s="172"/>
      <c r="E58" s="173"/>
      <c r="F58" s="174"/>
      <c r="G58" s="175"/>
      <c r="H58" s="176"/>
      <c r="I58" s="176"/>
      <c r="J58" s="177"/>
      <c r="K58" s="176"/>
      <c r="L58" s="178"/>
      <c r="M58" s="178"/>
      <c r="N58" s="179">
        <f t="shared" si="2"/>
        <v>0</v>
      </c>
      <c r="O58" s="180">
        <f t="shared" si="3"/>
        <v>0</v>
      </c>
      <c r="P58" s="183"/>
      <c r="Q58" s="182"/>
    </row>
    <row r="59" spans="1:17" ht="15.9" customHeight="1">
      <c r="A59" s="218"/>
      <c r="B59" s="171"/>
      <c r="C59" s="171"/>
      <c r="D59" s="172"/>
      <c r="E59" s="173"/>
      <c r="F59" s="174"/>
      <c r="G59" s="175"/>
      <c r="H59" s="176"/>
      <c r="I59" s="176"/>
      <c r="J59" s="177"/>
      <c r="K59" s="176"/>
      <c r="L59" s="178"/>
      <c r="M59" s="178"/>
      <c r="N59" s="179">
        <f t="shared" si="2"/>
        <v>0</v>
      </c>
      <c r="O59" s="180">
        <f t="shared" si="3"/>
        <v>0</v>
      </c>
      <c r="P59" s="183"/>
      <c r="Q59" s="182"/>
    </row>
    <row r="60" spans="1:17" ht="15.9" customHeight="1">
      <c r="A60" s="218"/>
      <c r="B60" s="171"/>
      <c r="C60" s="171"/>
      <c r="D60" s="172"/>
      <c r="E60" s="173"/>
      <c r="F60" s="174"/>
      <c r="G60" s="175"/>
      <c r="H60" s="176"/>
      <c r="I60" s="176"/>
      <c r="J60" s="177"/>
      <c r="K60" s="176"/>
      <c r="L60" s="178"/>
      <c r="M60" s="178"/>
      <c r="N60" s="179">
        <f t="shared" si="2"/>
        <v>0</v>
      </c>
      <c r="O60" s="180">
        <f t="shared" si="3"/>
        <v>0</v>
      </c>
      <c r="P60" s="183"/>
      <c r="Q60" s="182"/>
    </row>
    <row r="61" spans="1:17" ht="15.9" customHeight="1">
      <c r="A61" s="218"/>
      <c r="B61" s="171"/>
      <c r="C61" s="171"/>
      <c r="D61" s="172"/>
      <c r="E61" s="173"/>
      <c r="F61" s="174"/>
      <c r="G61" s="175"/>
      <c r="H61" s="176"/>
      <c r="I61" s="176"/>
      <c r="J61" s="177"/>
      <c r="K61" s="176"/>
      <c r="L61" s="178"/>
      <c r="M61" s="178"/>
      <c r="N61" s="179">
        <f t="shared" si="2"/>
        <v>0</v>
      </c>
      <c r="O61" s="180">
        <f t="shared" si="3"/>
        <v>0</v>
      </c>
      <c r="P61" s="183"/>
      <c r="Q61" s="182"/>
    </row>
    <row r="62" spans="1:17" ht="15.9" customHeight="1">
      <c r="A62" s="218"/>
      <c r="B62" s="171"/>
      <c r="C62" s="171"/>
      <c r="D62" s="172"/>
      <c r="E62" s="173"/>
      <c r="F62" s="174"/>
      <c r="G62" s="175"/>
      <c r="H62" s="176"/>
      <c r="I62" s="176"/>
      <c r="J62" s="177"/>
      <c r="K62" s="176"/>
      <c r="L62" s="178"/>
      <c r="M62" s="178"/>
      <c r="N62" s="179">
        <f t="shared" si="2"/>
        <v>0</v>
      </c>
      <c r="O62" s="180">
        <f t="shared" si="3"/>
        <v>0</v>
      </c>
      <c r="P62" s="183"/>
      <c r="Q62" s="182"/>
    </row>
    <row r="63" spans="1:17" ht="15.9" customHeight="1">
      <c r="A63" s="218"/>
      <c r="B63" s="171"/>
      <c r="C63" s="171"/>
      <c r="D63" s="172"/>
      <c r="E63" s="173"/>
      <c r="F63" s="174"/>
      <c r="G63" s="175"/>
      <c r="H63" s="176"/>
      <c r="I63" s="176"/>
      <c r="J63" s="177"/>
      <c r="K63" s="176"/>
      <c r="L63" s="178"/>
      <c r="M63" s="178"/>
      <c r="N63" s="179">
        <f t="shared" si="2"/>
        <v>0</v>
      </c>
      <c r="O63" s="180">
        <f t="shared" si="3"/>
        <v>0</v>
      </c>
      <c r="P63" s="183"/>
      <c r="Q63" s="182"/>
    </row>
    <row r="64" spans="1:17" ht="15.9" customHeight="1">
      <c r="A64" s="218"/>
      <c r="B64" s="171"/>
      <c r="C64" s="171"/>
      <c r="D64" s="172"/>
      <c r="E64" s="173"/>
      <c r="F64" s="174"/>
      <c r="G64" s="175"/>
      <c r="H64" s="176"/>
      <c r="I64" s="176"/>
      <c r="J64" s="177"/>
      <c r="K64" s="176"/>
      <c r="L64" s="178"/>
      <c r="M64" s="178"/>
      <c r="N64" s="179">
        <f t="shared" si="2"/>
        <v>0</v>
      </c>
      <c r="O64" s="180">
        <f t="shared" si="3"/>
        <v>0</v>
      </c>
      <c r="P64" s="183"/>
      <c r="Q64" s="182"/>
    </row>
    <row r="65" spans="1:17" ht="15.9" customHeight="1">
      <c r="A65" s="218"/>
      <c r="B65" s="171"/>
      <c r="C65" s="171"/>
      <c r="D65" s="172"/>
      <c r="E65" s="173"/>
      <c r="F65" s="174"/>
      <c r="G65" s="175"/>
      <c r="H65" s="176"/>
      <c r="I65" s="176"/>
      <c r="J65" s="177"/>
      <c r="K65" s="176"/>
      <c r="L65" s="178"/>
      <c r="M65" s="178"/>
      <c r="N65" s="179">
        <f t="shared" si="2"/>
        <v>0</v>
      </c>
      <c r="O65" s="180">
        <f t="shared" si="3"/>
        <v>0</v>
      </c>
      <c r="P65" s="183"/>
      <c r="Q65" s="182"/>
    </row>
    <row r="66" spans="1:17" ht="15.9" customHeight="1">
      <c r="A66" s="218"/>
      <c r="B66" s="171"/>
      <c r="C66" s="171"/>
      <c r="D66" s="172"/>
      <c r="E66" s="173"/>
      <c r="F66" s="174"/>
      <c r="G66" s="175"/>
      <c r="H66" s="176"/>
      <c r="I66" s="176"/>
      <c r="J66" s="177"/>
      <c r="K66" s="176"/>
      <c r="L66" s="178"/>
      <c r="M66" s="178"/>
      <c r="N66" s="179">
        <f t="shared" si="2"/>
        <v>0</v>
      </c>
      <c r="O66" s="180">
        <f t="shared" si="3"/>
        <v>0</v>
      </c>
      <c r="P66" s="183"/>
      <c r="Q66" s="182"/>
    </row>
    <row r="67" spans="1:17" ht="15.9" customHeight="1">
      <c r="A67" s="218"/>
      <c r="B67" s="171"/>
      <c r="C67" s="171"/>
      <c r="D67" s="172"/>
      <c r="E67" s="173"/>
      <c r="F67" s="174"/>
      <c r="G67" s="175"/>
      <c r="H67" s="176"/>
      <c r="I67" s="176"/>
      <c r="J67" s="177"/>
      <c r="K67" s="176"/>
      <c r="L67" s="178"/>
      <c r="M67" s="178"/>
      <c r="N67" s="179">
        <f t="shared" si="2"/>
        <v>0</v>
      </c>
      <c r="O67" s="180">
        <f t="shared" si="3"/>
        <v>0</v>
      </c>
      <c r="P67" s="183"/>
      <c r="Q67" s="182"/>
    </row>
    <row r="68" spans="1:17" ht="15.9" customHeight="1">
      <c r="A68" s="219"/>
      <c r="B68" s="184"/>
      <c r="C68" s="184"/>
      <c r="D68" s="185"/>
      <c r="E68" s="186"/>
      <c r="F68" s="187"/>
      <c r="G68" s="188"/>
      <c r="H68" s="189"/>
      <c r="I68" s="189"/>
      <c r="J68" s="190"/>
      <c r="K68" s="189"/>
      <c r="L68" s="191"/>
      <c r="M68" s="191"/>
      <c r="N68" s="179">
        <f t="shared" si="2"/>
        <v>0</v>
      </c>
      <c r="O68" s="192">
        <f t="shared" si="3"/>
        <v>0</v>
      </c>
      <c r="P68" s="193"/>
      <c r="Q68" s="194"/>
    </row>
    <row r="69" spans="1:17" ht="15.9" customHeight="1">
      <c r="A69" s="219"/>
      <c r="B69" s="184"/>
      <c r="C69" s="184"/>
      <c r="D69" s="185"/>
      <c r="E69" s="186"/>
      <c r="F69" s="187"/>
      <c r="G69" s="188"/>
      <c r="H69" s="189"/>
      <c r="I69" s="189"/>
      <c r="J69" s="190"/>
      <c r="K69" s="189"/>
      <c r="L69" s="191"/>
      <c r="M69" s="191"/>
      <c r="N69" s="179">
        <f t="shared" si="2"/>
        <v>0</v>
      </c>
      <c r="O69" s="192">
        <f t="shared" si="3"/>
        <v>0</v>
      </c>
      <c r="P69" s="183"/>
      <c r="Q69" s="194"/>
    </row>
    <row r="70" spans="1:17" ht="15.9" customHeight="1">
      <c r="A70" s="219"/>
      <c r="B70" s="184"/>
      <c r="C70" s="184"/>
      <c r="D70" s="185"/>
      <c r="E70" s="186"/>
      <c r="F70" s="187"/>
      <c r="G70" s="188"/>
      <c r="H70" s="189"/>
      <c r="I70" s="189"/>
      <c r="J70" s="190"/>
      <c r="K70" s="189"/>
      <c r="L70" s="191"/>
      <c r="M70" s="191"/>
      <c r="N70" s="179">
        <f t="shared" si="2"/>
        <v>0</v>
      </c>
      <c r="O70" s="192">
        <f t="shared" si="3"/>
        <v>0</v>
      </c>
      <c r="P70" s="183"/>
      <c r="Q70" s="194"/>
    </row>
    <row r="71" spans="1:17" ht="15.9" customHeight="1">
      <c r="A71" s="219"/>
      <c r="B71" s="184"/>
      <c r="C71" s="184"/>
      <c r="D71" s="185"/>
      <c r="E71" s="186"/>
      <c r="F71" s="187"/>
      <c r="G71" s="188"/>
      <c r="H71" s="189"/>
      <c r="I71" s="189"/>
      <c r="J71" s="190"/>
      <c r="K71" s="189"/>
      <c r="L71" s="191"/>
      <c r="M71" s="191"/>
      <c r="N71" s="179">
        <f t="shared" si="2"/>
        <v>0</v>
      </c>
      <c r="O71" s="192">
        <f t="shared" si="3"/>
        <v>0</v>
      </c>
      <c r="P71" s="183"/>
      <c r="Q71" s="194"/>
    </row>
    <row r="72" spans="1:17" ht="15.9" customHeight="1">
      <c r="A72" s="219"/>
      <c r="B72" s="184"/>
      <c r="C72" s="184"/>
      <c r="D72" s="185"/>
      <c r="E72" s="186"/>
      <c r="F72" s="187"/>
      <c r="G72" s="188"/>
      <c r="H72" s="189"/>
      <c r="I72" s="189"/>
      <c r="J72" s="190"/>
      <c r="K72" s="189"/>
      <c r="L72" s="191"/>
      <c r="M72" s="191"/>
      <c r="N72" s="179">
        <f t="shared" ref="N72:N103" si="4">ROUND(IF(M72="","",SUM((3*18)/(2*K72*J72*J72))),6)</f>
        <v>0</v>
      </c>
      <c r="O72" s="192">
        <f t="shared" ref="O72:O103" si="5">ROUND(IF(N72="",0,(M72*N72)),0)</f>
        <v>0</v>
      </c>
      <c r="P72" s="183"/>
      <c r="Q72" s="194"/>
    </row>
    <row r="73" spans="1:17" ht="15.9" customHeight="1">
      <c r="A73" s="219"/>
      <c r="B73" s="184"/>
      <c r="C73" s="184"/>
      <c r="D73" s="185"/>
      <c r="E73" s="186"/>
      <c r="F73" s="187"/>
      <c r="G73" s="188"/>
      <c r="H73" s="189"/>
      <c r="I73" s="189"/>
      <c r="J73" s="190"/>
      <c r="K73" s="189"/>
      <c r="L73" s="191"/>
      <c r="M73" s="191"/>
      <c r="N73" s="179">
        <f t="shared" si="4"/>
        <v>0</v>
      </c>
      <c r="O73" s="192">
        <f t="shared" si="5"/>
        <v>0</v>
      </c>
      <c r="P73" s="183"/>
      <c r="Q73" s="194"/>
    </row>
    <row r="74" spans="1:17" ht="15.9" customHeight="1">
      <c r="A74" s="219"/>
      <c r="B74" s="184"/>
      <c r="C74" s="184"/>
      <c r="D74" s="185"/>
      <c r="E74" s="186"/>
      <c r="F74" s="187"/>
      <c r="G74" s="188"/>
      <c r="H74" s="189"/>
      <c r="I74" s="189"/>
      <c r="J74" s="190"/>
      <c r="K74" s="189"/>
      <c r="L74" s="191"/>
      <c r="M74" s="191"/>
      <c r="N74" s="179">
        <f t="shared" si="4"/>
        <v>0</v>
      </c>
      <c r="O74" s="192">
        <f t="shared" si="5"/>
        <v>0</v>
      </c>
      <c r="P74" s="183"/>
      <c r="Q74" s="194"/>
    </row>
    <row r="75" spans="1:17" ht="15.9" customHeight="1">
      <c r="A75" s="219"/>
      <c r="B75" s="184"/>
      <c r="C75" s="184"/>
      <c r="D75" s="185"/>
      <c r="E75" s="186"/>
      <c r="F75" s="187"/>
      <c r="G75" s="188"/>
      <c r="H75" s="189"/>
      <c r="I75" s="189"/>
      <c r="J75" s="190"/>
      <c r="K75" s="189"/>
      <c r="L75" s="191"/>
      <c r="M75" s="191"/>
      <c r="N75" s="179">
        <f t="shared" si="4"/>
        <v>0</v>
      </c>
      <c r="O75" s="192">
        <f t="shared" si="5"/>
        <v>0</v>
      </c>
      <c r="P75" s="183"/>
      <c r="Q75" s="194"/>
    </row>
    <row r="76" spans="1:17" ht="15.9" customHeight="1">
      <c r="A76" s="219"/>
      <c r="B76" s="184"/>
      <c r="C76" s="184"/>
      <c r="D76" s="185"/>
      <c r="E76" s="186"/>
      <c r="F76" s="187"/>
      <c r="G76" s="188"/>
      <c r="H76" s="189"/>
      <c r="I76" s="189"/>
      <c r="J76" s="190"/>
      <c r="K76" s="189"/>
      <c r="L76" s="191"/>
      <c r="M76" s="191"/>
      <c r="N76" s="179">
        <f t="shared" si="4"/>
        <v>0</v>
      </c>
      <c r="O76" s="192">
        <f t="shared" si="5"/>
        <v>0</v>
      </c>
      <c r="P76" s="183"/>
      <c r="Q76" s="194"/>
    </row>
    <row r="77" spans="1:17" ht="15.9" customHeight="1">
      <c r="A77" s="219"/>
      <c r="B77" s="184"/>
      <c r="C77" s="184"/>
      <c r="D77" s="185"/>
      <c r="E77" s="186"/>
      <c r="F77" s="187"/>
      <c r="G77" s="188"/>
      <c r="H77" s="189"/>
      <c r="I77" s="189"/>
      <c r="J77" s="190"/>
      <c r="K77" s="189"/>
      <c r="L77" s="191"/>
      <c r="M77" s="191"/>
      <c r="N77" s="179">
        <f t="shared" si="4"/>
        <v>0</v>
      </c>
      <c r="O77" s="192">
        <f t="shared" si="5"/>
        <v>0</v>
      </c>
      <c r="P77" s="183"/>
      <c r="Q77" s="194"/>
    </row>
    <row r="78" spans="1:17" ht="15.9" customHeight="1">
      <c r="A78" s="219"/>
      <c r="B78" s="184"/>
      <c r="C78" s="184"/>
      <c r="D78" s="185"/>
      <c r="E78" s="186"/>
      <c r="F78" s="187"/>
      <c r="G78" s="188"/>
      <c r="H78" s="189"/>
      <c r="I78" s="189"/>
      <c r="J78" s="190"/>
      <c r="K78" s="189"/>
      <c r="L78" s="191"/>
      <c r="M78" s="191"/>
      <c r="N78" s="179">
        <f t="shared" si="4"/>
        <v>0</v>
      </c>
      <c r="O78" s="192">
        <f t="shared" si="5"/>
        <v>0</v>
      </c>
      <c r="P78" s="183"/>
      <c r="Q78" s="194"/>
    </row>
    <row r="79" spans="1:17" ht="15.9" customHeight="1">
      <c r="A79" s="219"/>
      <c r="B79" s="184"/>
      <c r="C79" s="184"/>
      <c r="D79" s="185"/>
      <c r="E79" s="186"/>
      <c r="F79" s="187"/>
      <c r="G79" s="188"/>
      <c r="H79" s="189"/>
      <c r="I79" s="189"/>
      <c r="J79" s="190"/>
      <c r="K79" s="189"/>
      <c r="L79" s="191"/>
      <c r="M79" s="191"/>
      <c r="N79" s="179">
        <f t="shared" si="4"/>
        <v>0</v>
      </c>
      <c r="O79" s="192">
        <f t="shared" si="5"/>
        <v>0</v>
      </c>
      <c r="P79" s="183"/>
      <c r="Q79" s="194"/>
    </row>
    <row r="80" spans="1:17" ht="15.9" customHeight="1">
      <c r="A80" s="218"/>
      <c r="B80" s="171"/>
      <c r="C80" s="171"/>
      <c r="D80" s="172"/>
      <c r="E80" s="173"/>
      <c r="F80" s="174"/>
      <c r="G80" s="175"/>
      <c r="H80" s="176"/>
      <c r="I80" s="176"/>
      <c r="J80" s="177"/>
      <c r="K80" s="176"/>
      <c r="L80" s="178"/>
      <c r="M80" s="178"/>
      <c r="N80" s="179">
        <f t="shared" si="4"/>
        <v>0</v>
      </c>
      <c r="O80" s="180">
        <f t="shared" si="5"/>
        <v>0</v>
      </c>
      <c r="P80" s="181"/>
      <c r="Q80" s="182"/>
    </row>
    <row r="81" spans="1:17" ht="15.9" customHeight="1">
      <c r="A81" s="218"/>
      <c r="B81" s="171"/>
      <c r="C81" s="171"/>
      <c r="D81" s="172"/>
      <c r="E81" s="173"/>
      <c r="F81" s="174"/>
      <c r="G81" s="175"/>
      <c r="H81" s="176"/>
      <c r="I81" s="176"/>
      <c r="J81" s="177"/>
      <c r="K81" s="176"/>
      <c r="L81" s="178"/>
      <c r="M81" s="178"/>
      <c r="N81" s="179">
        <f t="shared" si="4"/>
        <v>0</v>
      </c>
      <c r="O81" s="180">
        <f t="shared" si="5"/>
        <v>0</v>
      </c>
      <c r="P81" s="183"/>
      <c r="Q81" s="182"/>
    </row>
    <row r="82" spans="1:17" ht="15.9" customHeight="1">
      <c r="A82" s="218"/>
      <c r="B82" s="171"/>
      <c r="C82" s="171"/>
      <c r="D82" s="172"/>
      <c r="E82" s="173"/>
      <c r="F82" s="174"/>
      <c r="G82" s="175"/>
      <c r="H82" s="176"/>
      <c r="I82" s="176"/>
      <c r="J82" s="177"/>
      <c r="K82" s="176"/>
      <c r="L82" s="178"/>
      <c r="M82" s="178"/>
      <c r="N82" s="179">
        <f t="shared" si="4"/>
        <v>0</v>
      </c>
      <c r="O82" s="180">
        <f t="shared" si="5"/>
        <v>0</v>
      </c>
      <c r="P82" s="183"/>
      <c r="Q82" s="182"/>
    </row>
    <row r="83" spans="1:17" ht="15.9" customHeight="1">
      <c r="A83" s="218"/>
      <c r="B83" s="171"/>
      <c r="C83" s="171"/>
      <c r="D83" s="172"/>
      <c r="E83" s="173"/>
      <c r="F83" s="174"/>
      <c r="G83" s="175"/>
      <c r="H83" s="176"/>
      <c r="I83" s="176"/>
      <c r="J83" s="177"/>
      <c r="K83" s="176"/>
      <c r="L83" s="178"/>
      <c r="M83" s="178"/>
      <c r="N83" s="179">
        <f t="shared" si="4"/>
        <v>0</v>
      </c>
      <c r="O83" s="180">
        <f t="shared" si="5"/>
        <v>0</v>
      </c>
      <c r="P83" s="183"/>
      <c r="Q83" s="182"/>
    </row>
    <row r="84" spans="1:17" ht="15.9" customHeight="1">
      <c r="A84" s="218"/>
      <c r="B84" s="171"/>
      <c r="C84" s="171"/>
      <c r="D84" s="172"/>
      <c r="E84" s="173"/>
      <c r="F84" s="174"/>
      <c r="G84" s="175"/>
      <c r="H84" s="176"/>
      <c r="I84" s="176"/>
      <c r="J84" s="177"/>
      <c r="K84" s="176"/>
      <c r="L84" s="178"/>
      <c r="M84" s="178"/>
      <c r="N84" s="179">
        <f t="shared" si="4"/>
        <v>0</v>
      </c>
      <c r="O84" s="180">
        <f t="shared" si="5"/>
        <v>0</v>
      </c>
      <c r="P84" s="183"/>
      <c r="Q84" s="182"/>
    </row>
    <row r="85" spans="1:17" ht="15.9" customHeight="1">
      <c r="A85" s="218"/>
      <c r="B85" s="171"/>
      <c r="C85" s="171"/>
      <c r="D85" s="172"/>
      <c r="E85" s="173"/>
      <c r="F85" s="174"/>
      <c r="G85" s="175"/>
      <c r="H85" s="176"/>
      <c r="I85" s="176"/>
      <c r="J85" s="177"/>
      <c r="K85" s="176"/>
      <c r="L85" s="178"/>
      <c r="M85" s="178"/>
      <c r="N85" s="179">
        <f t="shared" si="4"/>
        <v>0</v>
      </c>
      <c r="O85" s="180">
        <f t="shared" si="5"/>
        <v>0</v>
      </c>
      <c r="P85" s="183"/>
      <c r="Q85" s="182"/>
    </row>
    <row r="86" spans="1:17" ht="15.9" customHeight="1">
      <c r="A86" s="218"/>
      <c r="B86" s="171"/>
      <c r="C86" s="171"/>
      <c r="D86" s="172"/>
      <c r="E86" s="173"/>
      <c r="F86" s="174"/>
      <c r="G86" s="175"/>
      <c r="H86" s="176"/>
      <c r="I86" s="176"/>
      <c r="J86" s="177"/>
      <c r="K86" s="176"/>
      <c r="L86" s="178"/>
      <c r="M86" s="178"/>
      <c r="N86" s="179">
        <f t="shared" si="4"/>
        <v>0</v>
      </c>
      <c r="O86" s="180">
        <f t="shared" si="5"/>
        <v>0</v>
      </c>
      <c r="P86" s="183"/>
      <c r="Q86" s="182"/>
    </row>
    <row r="87" spans="1:17" ht="15.9" customHeight="1">
      <c r="A87" s="218"/>
      <c r="B87" s="171"/>
      <c r="C87" s="171"/>
      <c r="D87" s="172"/>
      <c r="E87" s="173"/>
      <c r="F87" s="174"/>
      <c r="G87" s="175"/>
      <c r="H87" s="176"/>
      <c r="I87" s="176"/>
      <c r="J87" s="177"/>
      <c r="K87" s="176"/>
      <c r="L87" s="178"/>
      <c r="M87" s="178"/>
      <c r="N87" s="179">
        <f t="shared" si="4"/>
        <v>0</v>
      </c>
      <c r="O87" s="180">
        <f t="shared" si="5"/>
        <v>0</v>
      </c>
      <c r="P87" s="183"/>
      <c r="Q87" s="182"/>
    </row>
    <row r="88" spans="1:17" ht="15.9" customHeight="1">
      <c r="A88" s="218"/>
      <c r="B88" s="171"/>
      <c r="C88" s="171"/>
      <c r="D88" s="172"/>
      <c r="E88" s="173"/>
      <c r="F88" s="174"/>
      <c r="G88" s="175"/>
      <c r="H88" s="176"/>
      <c r="I88" s="176"/>
      <c r="J88" s="177"/>
      <c r="K88" s="176"/>
      <c r="L88" s="178"/>
      <c r="M88" s="178"/>
      <c r="N88" s="179">
        <f t="shared" si="4"/>
        <v>0</v>
      </c>
      <c r="O88" s="180">
        <f t="shared" si="5"/>
        <v>0</v>
      </c>
      <c r="P88" s="183"/>
      <c r="Q88" s="182"/>
    </row>
    <row r="89" spans="1:17" ht="15.9" customHeight="1">
      <c r="A89" s="218"/>
      <c r="B89" s="171"/>
      <c r="C89" s="171"/>
      <c r="D89" s="172"/>
      <c r="E89" s="173"/>
      <c r="F89" s="174"/>
      <c r="G89" s="175"/>
      <c r="H89" s="176"/>
      <c r="I89" s="176"/>
      <c r="J89" s="177"/>
      <c r="K89" s="176"/>
      <c r="L89" s="178"/>
      <c r="M89" s="178"/>
      <c r="N89" s="179">
        <f t="shared" si="4"/>
        <v>0</v>
      </c>
      <c r="O89" s="180">
        <f t="shared" si="5"/>
        <v>0</v>
      </c>
      <c r="P89" s="183"/>
      <c r="Q89" s="182"/>
    </row>
    <row r="90" spans="1:17" ht="15.9" customHeight="1">
      <c r="A90" s="218"/>
      <c r="B90" s="171"/>
      <c r="C90" s="171"/>
      <c r="D90" s="172"/>
      <c r="E90" s="173"/>
      <c r="F90" s="174"/>
      <c r="G90" s="175"/>
      <c r="H90" s="176"/>
      <c r="I90" s="176"/>
      <c r="J90" s="177"/>
      <c r="K90" s="176"/>
      <c r="L90" s="178"/>
      <c r="M90" s="178"/>
      <c r="N90" s="179">
        <f t="shared" si="4"/>
        <v>0</v>
      </c>
      <c r="O90" s="180">
        <f t="shared" si="5"/>
        <v>0</v>
      </c>
      <c r="P90" s="183"/>
      <c r="Q90" s="182"/>
    </row>
    <row r="91" spans="1:17" ht="15.9" customHeight="1">
      <c r="A91" s="218"/>
      <c r="B91" s="171"/>
      <c r="C91" s="171"/>
      <c r="D91" s="172"/>
      <c r="E91" s="173"/>
      <c r="F91" s="174"/>
      <c r="G91" s="175"/>
      <c r="H91" s="176"/>
      <c r="I91" s="176"/>
      <c r="J91" s="177"/>
      <c r="K91" s="176"/>
      <c r="L91" s="178"/>
      <c r="M91" s="178"/>
      <c r="N91" s="179">
        <f t="shared" si="4"/>
        <v>0</v>
      </c>
      <c r="O91" s="180">
        <f t="shared" si="5"/>
        <v>0</v>
      </c>
      <c r="P91" s="183"/>
      <c r="Q91" s="182"/>
    </row>
    <row r="92" spans="1:17" ht="15.9" customHeight="1">
      <c r="A92" s="219"/>
      <c r="B92" s="184"/>
      <c r="C92" s="184"/>
      <c r="D92" s="185"/>
      <c r="E92" s="186"/>
      <c r="F92" s="187"/>
      <c r="G92" s="188"/>
      <c r="H92" s="189"/>
      <c r="I92" s="189"/>
      <c r="J92" s="190"/>
      <c r="K92" s="189"/>
      <c r="L92" s="191"/>
      <c r="M92" s="191"/>
      <c r="N92" s="179">
        <f t="shared" si="4"/>
        <v>0</v>
      </c>
      <c r="O92" s="192">
        <f t="shared" si="5"/>
        <v>0</v>
      </c>
      <c r="P92" s="193"/>
      <c r="Q92" s="194"/>
    </row>
    <row r="93" spans="1:17" ht="15.9" customHeight="1">
      <c r="A93" s="219"/>
      <c r="B93" s="184"/>
      <c r="C93" s="184"/>
      <c r="D93" s="185"/>
      <c r="E93" s="186"/>
      <c r="F93" s="187"/>
      <c r="G93" s="188"/>
      <c r="H93" s="189"/>
      <c r="I93" s="189"/>
      <c r="J93" s="190"/>
      <c r="K93" s="189"/>
      <c r="L93" s="191"/>
      <c r="M93" s="191"/>
      <c r="N93" s="179">
        <f t="shared" si="4"/>
        <v>0</v>
      </c>
      <c r="O93" s="192">
        <f t="shared" si="5"/>
        <v>0</v>
      </c>
      <c r="P93" s="183"/>
      <c r="Q93" s="194"/>
    </row>
    <row r="94" spans="1:17" ht="15.9" customHeight="1">
      <c r="A94" s="219"/>
      <c r="B94" s="184"/>
      <c r="C94" s="184"/>
      <c r="D94" s="185"/>
      <c r="E94" s="186"/>
      <c r="F94" s="187"/>
      <c r="G94" s="188"/>
      <c r="H94" s="189"/>
      <c r="I94" s="189"/>
      <c r="J94" s="190"/>
      <c r="K94" s="189"/>
      <c r="L94" s="191"/>
      <c r="M94" s="191"/>
      <c r="N94" s="179">
        <f t="shared" si="4"/>
        <v>0</v>
      </c>
      <c r="O94" s="192">
        <f t="shared" si="5"/>
        <v>0</v>
      </c>
      <c r="P94" s="183"/>
      <c r="Q94" s="194"/>
    </row>
    <row r="95" spans="1:17" ht="15.9" customHeight="1">
      <c r="A95" s="219"/>
      <c r="B95" s="184"/>
      <c r="C95" s="184"/>
      <c r="D95" s="185"/>
      <c r="E95" s="186"/>
      <c r="F95" s="187"/>
      <c r="G95" s="188"/>
      <c r="H95" s="189"/>
      <c r="I95" s="189"/>
      <c r="J95" s="190"/>
      <c r="K95" s="189"/>
      <c r="L95" s="191"/>
      <c r="M95" s="191"/>
      <c r="N95" s="179">
        <f t="shared" si="4"/>
        <v>0</v>
      </c>
      <c r="O95" s="192">
        <f t="shared" si="5"/>
        <v>0</v>
      </c>
      <c r="P95" s="183"/>
      <c r="Q95" s="194"/>
    </row>
    <row r="96" spans="1:17" ht="15.9" customHeight="1">
      <c r="A96" s="219"/>
      <c r="B96" s="184"/>
      <c r="C96" s="184"/>
      <c r="D96" s="185"/>
      <c r="E96" s="186"/>
      <c r="F96" s="187"/>
      <c r="G96" s="188"/>
      <c r="H96" s="189"/>
      <c r="I96" s="189"/>
      <c r="J96" s="190"/>
      <c r="K96" s="189"/>
      <c r="L96" s="191"/>
      <c r="M96" s="191"/>
      <c r="N96" s="179">
        <f t="shared" si="4"/>
        <v>0</v>
      </c>
      <c r="O96" s="192">
        <f t="shared" si="5"/>
        <v>0</v>
      </c>
      <c r="P96" s="183"/>
      <c r="Q96" s="194"/>
    </row>
    <row r="97" spans="1:17" ht="15.9" customHeight="1">
      <c r="A97" s="219"/>
      <c r="B97" s="184"/>
      <c r="C97" s="184"/>
      <c r="D97" s="185"/>
      <c r="E97" s="186"/>
      <c r="F97" s="187"/>
      <c r="G97" s="188"/>
      <c r="H97" s="189"/>
      <c r="I97" s="189"/>
      <c r="J97" s="190"/>
      <c r="K97" s="189"/>
      <c r="L97" s="191"/>
      <c r="M97" s="191"/>
      <c r="N97" s="179">
        <f t="shared" si="4"/>
        <v>0</v>
      </c>
      <c r="O97" s="192">
        <f t="shared" si="5"/>
        <v>0</v>
      </c>
      <c r="P97" s="183"/>
      <c r="Q97" s="194"/>
    </row>
    <row r="98" spans="1:17" ht="15.9" customHeight="1">
      <c r="A98" s="219"/>
      <c r="B98" s="184"/>
      <c r="C98" s="184"/>
      <c r="D98" s="185"/>
      <c r="E98" s="186"/>
      <c r="F98" s="187"/>
      <c r="G98" s="188"/>
      <c r="H98" s="189"/>
      <c r="I98" s="189"/>
      <c r="J98" s="190"/>
      <c r="K98" s="189"/>
      <c r="L98" s="191"/>
      <c r="M98" s="191"/>
      <c r="N98" s="179">
        <f t="shared" si="4"/>
        <v>0</v>
      </c>
      <c r="O98" s="192">
        <f t="shared" si="5"/>
        <v>0</v>
      </c>
      <c r="P98" s="183"/>
      <c r="Q98" s="194"/>
    </row>
    <row r="99" spans="1:17" ht="15.9" customHeight="1">
      <c r="A99" s="219"/>
      <c r="B99" s="184"/>
      <c r="C99" s="184"/>
      <c r="D99" s="185"/>
      <c r="E99" s="186"/>
      <c r="F99" s="187"/>
      <c r="G99" s="188"/>
      <c r="H99" s="189"/>
      <c r="I99" s="189"/>
      <c r="J99" s="190"/>
      <c r="K99" s="189"/>
      <c r="L99" s="191"/>
      <c r="M99" s="191"/>
      <c r="N99" s="179">
        <f t="shared" si="4"/>
        <v>0</v>
      </c>
      <c r="O99" s="192">
        <f t="shared" si="5"/>
        <v>0</v>
      </c>
      <c r="P99" s="183"/>
      <c r="Q99" s="194"/>
    </row>
    <row r="100" spans="1:17" ht="15.9" customHeight="1">
      <c r="A100" s="219"/>
      <c r="B100" s="184"/>
      <c r="C100" s="184"/>
      <c r="D100" s="185"/>
      <c r="E100" s="186"/>
      <c r="F100" s="187"/>
      <c r="G100" s="188"/>
      <c r="H100" s="189"/>
      <c r="I100" s="189"/>
      <c r="J100" s="190"/>
      <c r="K100" s="189"/>
      <c r="L100" s="191"/>
      <c r="M100" s="191"/>
      <c r="N100" s="179">
        <f t="shared" si="4"/>
        <v>0</v>
      </c>
      <c r="O100" s="192">
        <f t="shared" si="5"/>
        <v>0</v>
      </c>
      <c r="P100" s="183"/>
      <c r="Q100" s="194"/>
    </row>
    <row r="101" spans="1:17" ht="15.9" customHeight="1">
      <c r="A101" s="219"/>
      <c r="B101" s="184"/>
      <c r="C101" s="184"/>
      <c r="D101" s="185"/>
      <c r="E101" s="186"/>
      <c r="F101" s="187"/>
      <c r="G101" s="188"/>
      <c r="H101" s="189"/>
      <c r="I101" s="189"/>
      <c r="J101" s="190"/>
      <c r="K101" s="189"/>
      <c r="L101" s="191"/>
      <c r="M101" s="191"/>
      <c r="N101" s="179">
        <f t="shared" si="4"/>
        <v>0</v>
      </c>
      <c r="O101" s="192">
        <f t="shared" si="5"/>
        <v>0</v>
      </c>
      <c r="P101" s="183"/>
      <c r="Q101" s="194"/>
    </row>
    <row r="102" spans="1:17" ht="15.9" customHeight="1">
      <c r="A102" s="219"/>
      <c r="B102" s="184"/>
      <c r="C102" s="184"/>
      <c r="D102" s="185"/>
      <c r="E102" s="186"/>
      <c r="F102" s="187"/>
      <c r="G102" s="188"/>
      <c r="H102" s="189"/>
      <c r="I102" s="189"/>
      <c r="J102" s="190"/>
      <c r="K102" s="189"/>
      <c r="L102" s="191"/>
      <c r="M102" s="191"/>
      <c r="N102" s="179">
        <f t="shared" si="4"/>
        <v>0</v>
      </c>
      <c r="O102" s="192">
        <f t="shared" si="5"/>
        <v>0</v>
      </c>
      <c r="P102" s="183"/>
      <c r="Q102" s="194"/>
    </row>
    <row r="103" spans="1:17" ht="15.9" customHeight="1">
      <c r="A103" s="219"/>
      <c r="B103" s="184"/>
      <c r="C103" s="184"/>
      <c r="D103" s="185"/>
      <c r="E103" s="186"/>
      <c r="F103" s="187"/>
      <c r="G103" s="188"/>
      <c r="H103" s="189"/>
      <c r="I103" s="189"/>
      <c r="J103" s="190"/>
      <c r="K103" s="189"/>
      <c r="L103" s="191"/>
      <c r="M103" s="191"/>
      <c r="N103" s="179">
        <f t="shared" si="4"/>
        <v>0</v>
      </c>
      <c r="O103" s="192">
        <f t="shared" si="5"/>
        <v>0</v>
      </c>
      <c r="P103" s="183"/>
      <c r="Q103" s="194"/>
    </row>
    <row r="104" spans="1:17" ht="15.9" customHeight="1">
      <c r="A104" s="218"/>
      <c r="B104" s="171"/>
      <c r="C104" s="171"/>
      <c r="D104" s="172"/>
      <c r="E104" s="173"/>
      <c r="F104" s="174"/>
      <c r="G104" s="175"/>
      <c r="H104" s="176"/>
      <c r="I104" s="176"/>
      <c r="J104" s="177"/>
      <c r="K104" s="176"/>
      <c r="L104" s="178"/>
      <c r="M104" s="178"/>
      <c r="N104" s="179">
        <f t="shared" ref="N104:N135" si="6">ROUND(IF(M104="","",SUM((3*18)/(2*K104*J104*J104))),6)</f>
        <v>0</v>
      </c>
      <c r="O104" s="180">
        <f t="shared" ref="O104:O135" si="7">ROUND(IF(N104="",0,(M104*N104)),0)</f>
        <v>0</v>
      </c>
      <c r="P104" s="181"/>
      <c r="Q104" s="182"/>
    </row>
    <row r="105" spans="1:17" ht="15.9" customHeight="1">
      <c r="A105" s="218"/>
      <c r="B105" s="171"/>
      <c r="C105" s="171"/>
      <c r="D105" s="172"/>
      <c r="E105" s="173"/>
      <c r="F105" s="174"/>
      <c r="G105" s="175"/>
      <c r="H105" s="176"/>
      <c r="I105" s="176"/>
      <c r="J105" s="177"/>
      <c r="K105" s="176"/>
      <c r="L105" s="178"/>
      <c r="M105" s="178"/>
      <c r="N105" s="179">
        <f t="shared" si="6"/>
        <v>0</v>
      </c>
      <c r="O105" s="180">
        <f t="shared" si="7"/>
        <v>0</v>
      </c>
      <c r="P105" s="183"/>
      <c r="Q105" s="182"/>
    </row>
    <row r="106" spans="1:17" ht="15.9" customHeight="1">
      <c r="A106" s="218"/>
      <c r="B106" s="171"/>
      <c r="C106" s="171"/>
      <c r="D106" s="172"/>
      <c r="E106" s="173"/>
      <c r="F106" s="174"/>
      <c r="G106" s="175"/>
      <c r="H106" s="176"/>
      <c r="I106" s="176"/>
      <c r="J106" s="177"/>
      <c r="K106" s="176"/>
      <c r="L106" s="178"/>
      <c r="M106" s="178"/>
      <c r="N106" s="179">
        <f t="shared" si="6"/>
        <v>0</v>
      </c>
      <c r="O106" s="180">
        <f t="shared" si="7"/>
        <v>0</v>
      </c>
      <c r="P106" s="183"/>
      <c r="Q106" s="182"/>
    </row>
    <row r="107" spans="1:17" ht="15.9" customHeight="1">
      <c r="A107" s="218"/>
      <c r="B107" s="171"/>
      <c r="C107" s="171"/>
      <c r="D107" s="172"/>
      <c r="E107" s="173"/>
      <c r="F107" s="174"/>
      <c r="G107" s="175"/>
      <c r="H107" s="176"/>
      <c r="I107" s="176"/>
      <c r="J107" s="177"/>
      <c r="K107" s="176"/>
      <c r="L107" s="178"/>
      <c r="M107" s="178"/>
      <c r="N107" s="179">
        <f t="shared" si="6"/>
        <v>0</v>
      </c>
      <c r="O107" s="180">
        <f t="shared" si="7"/>
        <v>0</v>
      </c>
      <c r="P107" s="183"/>
      <c r="Q107" s="182"/>
    </row>
    <row r="108" spans="1:17" ht="15.9" customHeight="1">
      <c r="A108" s="218"/>
      <c r="B108" s="171"/>
      <c r="C108" s="171"/>
      <c r="D108" s="172"/>
      <c r="E108" s="173"/>
      <c r="F108" s="174"/>
      <c r="G108" s="175"/>
      <c r="H108" s="176"/>
      <c r="I108" s="176"/>
      <c r="J108" s="177"/>
      <c r="K108" s="176"/>
      <c r="L108" s="178"/>
      <c r="M108" s="178"/>
      <c r="N108" s="179">
        <f t="shared" si="6"/>
        <v>0</v>
      </c>
      <c r="O108" s="180">
        <f t="shared" si="7"/>
        <v>0</v>
      </c>
      <c r="P108" s="183"/>
      <c r="Q108" s="182"/>
    </row>
    <row r="109" spans="1:17" ht="15.9" customHeight="1">
      <c r="A109" s="218"/>
      <c r="B109" s="171"/>
      <c r="C109" s="171"/>
      <c r="D109" s="172"/>
      <c r="E109" s="173"/>
      <c r="F109" s="174"/>
      <c r="G109" s="175"/>
      <c r="H109" s="176"/>
      <c r="I109" s="176"/>
      <c r="J109" s="177"/>
      <c r="K109" s="176"/>
      <c r="L109" s="178"/>
      <c r="M109" s="178"/>
      <c r="N109" s="179">
        <f t="shared" si="6"/>
        <v>0</v>
      </c>
      <c r="O109" s="180">
        <f t="shared" si="7"/>
        <v>0</v>
      </c>
      <c r="P109" s="183"/>
      <c r="Q109" s="182"/>
    </row>
    <row r="110" spans="1:17" ht="15.9" customHeight="1">
      <c r="A110" s="218"/>
      <c r="B110" s="171"/>
      <c r="C110" s="171"/>
      <c r="D110" s="172"/>
      <c r="E110" s="173"/>
      <c r="F110" s="174"/>
      <c r="G110" s="175"/>
      <c r="H110" s="176"/>
      <c r="I110" s="176"/>
      <c r="J110" s="177"/>
      <c r="K110" s="176"/>
      <c r="L110" s="178"/>
      <c r="M110" s="178"/>
      <c r="N110" s="179">
        <f t="shared" si="6"/>
        <v>0</v>
      </c>
      <c r="O110" s="180">
        <f t="shared" si="7"/>
        <v>0</v>
      </c>
      <c r="P110" s="183"/>
      <c r="Q110" s="182"/>
    </row>
    <row r="111" spans="1:17" ht="15.9" customHeight="1">
      <c r="A111" s="218"/>
      <c r="B111" s="171"/>
      <c r="C111" s="171"/>
      <c r="D111" s="172"/>
      <c r="E111" s="173"/>
      <c r="F111" s="174"/>
      <c r="G111" s="175"/>
      <c r="H111" s="176"/>
      <c r="I111" s="176"/>
      <c r="J111" s="177"/>
      <c r="K111" s="176"/>
      <c r="L111" s="178"/>
      <c r="M111" s="178"/>
      <c r="N111" s="179">
        <f t="shared" si="6"/>
        <v>0</v>
      </c>
      <c r="O111" s="180">
        <f t="shared" si="7"/>
        <v>0</v>
      </c>
      <c r="P111" s="183"/>
      <c r="Q111" s="182"/>
    </row>
    <row r="112" spans="1:17" ht="15.9" customHeight="1">
      <c r="A112" s="218"/>
      <c r="B112" s="171"/>
      <c r="C112" s="171"/>
      <c r="D112" s="172"/>
      <c r="E112" s="173"/>
      <c r="F112" s="174"/>
      <c r="G112" s="175"/>
      <c r="H112" s="176"/>
      <c r="I112" s="176"/>
      <c r="J112" s="177"/>
      <c r="K112" s="176"/>
      <c r="L112" s="178"/>
      <c r="M112" s="178"/>
      <c r="N112" s="179">
        <f t="shared" si="6"/>
        <v>0</v>
      </c>
      <c r="O112" s="180">
        <f t="shared" si="7"/>
        <v>0</v>
      </c>
      <c r="P112" s="183"/>
      <c r="Q112" s="182"/>
    </row>
    <row r="113" spans="1:17" ht="15.9" customHeight="1">
      <c r="A113" s="218"/>
      <c r="B113" s="171"/>
      <c r="C113" s="171"/>
      <c r="D113" s="172"/>
      <c r="E113" s="173"/>
      <c r="F113" s="174"/>
      <c r="G113" s="175"/>
      <c r="H113" s="176"/>
      <c r="I113" s="176"/>
      <c r="J113" s="177"/>
      <c r="K113" s="176"/>
      <c r="L113" s="178"/>
      <c r="M113" s="178"/>
      <c r="N113" s="179">
        <f t="shared" si="6"/>
        <v>0</v>
      </c>
      <c r="O113" s="180">
        <f t="shared" si="7"/>
        <v>0</v>
      </c>
      <c r="P113" s="183"/>
      <c r="Q113" s="182"/>
    </row>
    <row r="114" spans="1:17" ht="15.9" customHeight="1">
      <c r="A114" s="218"/>
      <c r="B114" s="171"/>
      <c r="C114" s="171"/>
      <c r="D114" s="172"/>
      <c r="E114" s="173"/>
      <c r="F114" s="174"/>
      <c r="G114" s="175"/>
      <c r="H114" s="176"/>
      <c r="I114" s="176"/>
      <c r="J114" s="177"/>
      <c r="K114" s="176"/>
      <c r="L114" s="178"/>
      <c r="M114" s="178"/>
      <c r="N114" s="179">
        <f t="shared" si="6"/>
        <v>0</v>
      </c>
      <c r="O114" s="180">
        <f t="shared" si="7"/>
        <v>0</v>
      </c>
      <c r="P114" s="183"/>
      <c r="Q114" s="182"/>
    </row>
    <row r="115" spans="1:17" ht="15.9" customHeight="1">
      <c r="A115" s="218"/>
      <c r="B115" s="171"/>
      <c r="C115" s="171"/>
      <c r="D115" s="172"/>
      <c r="E115" s="173"/>
      <c r="F115" s="174"/>
      <c r="G115" s="175"/>
      <c r="H115" s="176"/>
      <c r="I115" s="176"/>
      <c r="J115" s="177"/>
      <c r="K115" s="176"/>
      <c r="L115" s="178"/>
      <c r="M115" s="178"/>
      <c r="N115" s="179">
        <f t="shared" si="6"/>
        <v>0</v>
      </c>
      <c r="O115" s="180">
        <f t="shared" si="7"/>
        <v>0</v>
      </c>
      <c r="P115" s="183"/>
      <c r="Q115" s="182"/>
    </row>
    <row r="116" spans="1:17" ht="15.9" customHeight="1">
      <c r="A116" s="219"/>
      <c r="B116" s="184"/>
      <c r="C116" s="184"/>
      <c r="D116" s="185"/>
      <c r="E116" s="186"/>
      <c r="F116" s="187"/>
      <c r="G116" s="188"/>
      <c r="H116" s="189"/>
      <c r="I116" s="189"/>
      <c r="J116" s="190"/>
      <c r="K116" s="189"/>
      <c r="L116" s="191"/>
      <c r="M116" s="191"/>
      <c r="N116" s="179">
        <f t="shared" si="6"/>
        <v>0</v>
      </c>
      <c r="O116" s="192">
        <f t="shared" si="7"/>
        <v>0</v>
      </c>
      <c r="P116" s="193"/>
      <c r="Q116" s="194"/>
    </row>
    <row r="117" spans="1:17" ht="15.9" customHeight="1">
      <c r="A117" s="219"/>
      <c r="B117" s="184"/>
      <c r="C117" s="184"/>
      <c r="D117" s="185"/>
      <c r="E117" s="186"/>
      <c r="F117" s="187"/>
      <c r="G117" s="188"/>
      <c r="H117" s="189"/>
      <c r="I117" s="189"/>
      <c r="J117" s="190"/>
      <c r="K117" s="189"/>
      <c r="L117" s="191"/>
      <c r="M117" s="191"/>
      <c r="N117" s="179">
        <f t="shared" si="6"/>
        <v>0</v>
      </c>
      <c r="O117" s="192">
        <f t="shared" si="7"/>
        <v>0</v>
      </c>
      <c r="P117" s="183"/>
      <c r="Q117" s="194"/>
    </row>
    <row r="118" spans="1:17" ht="15.9" customHeight="1">
      <c r="A118" s="219"/>
      <c r="B118" s="184"/>
      <c r="C118" s="184"/>
      <c r="D118" s="185"/>
      <c r="E118" s="186"/>
      <c r="F118" s="187"/>
      <c r="G118" s="188"/>
      <c r="H118" s="189"/>
      <c r="I118" s="189"/>
      <c r="J118" s="190"/>
      <c r="K118" s="189"/>
      <c r="L118" s="191"/>
      <c r="M118" s="191"/>
      <c r="N118" s="179">
        <f t="shared" si="6"/>
        <v>0</v>
      </c>
      <c r="O118" s="192">
        <f t="shared" si="7"/>
        <v>0</v>
      </c>
      <c r="P118" s="183"/>
      <c r="Q118" s="194"/>
    </row>
    <row r="119" spans="1:17" ht="15.9" customHeight="1">
      <c r="A119" s="219"/>
      <c r="B119" s="184"/>
      <c r="C119" s="184"/>
      <c r="D119" s="185"/>
      <c r="E119" s="186"/>
      <c r="F119" s="187"/>
      <c r="G119" s="188"/>
      <c r="H119" s="189"/>
      <c r="I119" s="189"/>
      <c r="J119" s="190"/>
      <c r="K119" s="189"/>
      <c r="L119" s="191"/>
      <c r="M119" s="191"/>
      <c r="N119" s="179">
        <f t="shared" si="6"/>
        <v>0</v>
      </c>
      <c r="O119" s="192">
        <f t="shared" si="7"/>
        <v>0</v>
      </c>
      <c r="P119" s="183"/>
      <c r="Q119" s="194"/>
    </row>
    <row r="120" spans="1:17" ht="15.9" customHeight="1">
      <c r="A120" s="219"/>
      <c r="B120" s="184"/>
      <c r="C120" s="184"/>
      <c r="D120" s="185"/>
      <c r="E120" s="186"/>
      <c r="F120" s="187"/>
      <c r="G120" s="188"/>
      <c r="H120" s="189"/>
      <c r="I120" s="189"/>
      <c r="J120" s="190"/>
      <c r="K120" s="189"/>
      <c r="L120" s="191"/>
      <c r="M120" s="191"/>
      <c r="N120" s="179">
        <f t="shared" si="6"/>
        <v>0</v>
      </c>
      <c r="O120" s="192">
        <f t="shared" si="7"/>
        <v>0</v>
      </c>
      <c r="P120" s="183"/>
      <c r="Q120" s="194"/>
    </row>
    <row r="121" spans="1:17" ht="15.9" customHeight="1">
      <c r="A121" s="219"/>
      <c r="B121" s="184"/>
      <c r="C121" s="184"/>
      <c r="D121" s="185"/>
      <c r="E121" s="186"/>
      <c r="F121" s="187"/>
      <c r="G121" s="188"/>
      <c r="H121" s="189"/>
      <c r="I121" s="189"/>
      <c r="J121" s="190"/>
      <c r="K121" s="189"/>
      <c r="L121" s="191"/>
      <c r="M121" s="191"/>
      <c r="N121" s="179">
        <f t="shared" si="6"/>
        <v>0</v>
      </c>
      <c r="O121" s="192">
        <f t="shared" si="7"/>
        <v>0</v>
      </c>
      <c r="P121" s="183"/>
      <c r="Q121" s="194"/>
    </row>
    <row r="122" spans="1:17" ht="15.9" customHeight="1">
      <c r="A122" s="219"/>
      <c r="B122" s="184"/>
      <c r="C122" s="184"/>
      <c r="D122" s="185"/>
      <c r="E122" s="186"/>
      <c r="F122" s="187"/>
      <c r="G122" s="188"/>
      <c r="H122" s="189"/>
      <c r="I122" s="189"/>
      <c r="J122" s="190"/>
      <c r="K122" s="189"/>
      <c r="L122" s="191"/>
      <c r="M122" s="191"/>
      <c r="N122" s="179">
        <f t="shared" si="6"/>
        <v>0</v>
      </c>
      <c r="O122" s="192">
        <f t="shared" si="7"/>
        <v>0</v>
      </c>
      <c r="P122" s="183"/>
      <c r="Q122" s="194"/>
    </row>
    <row r="123" spans="1:17" ht="15.9" customHeight="1">
      <c r="A123" s="219"/>
      <c r="B123" s="184"/>
      <c r="C123" s="184"/>
      <c r="D123" s="185"/>
      <c r="E123" s="186"/>
      <c r="F123" s="187"/>
      <c r="G123" s="188"/>
      <c r="H123" s="189"/>
      <c r="I123" s="189"/>
      <c r="J123" s="190"/>
      <c r="K123" s="189"/>
      <c r="L123" s="191"/>
      <c r="M123" s="191"/>
      <c r="N123" s="179">
        <f t="shared" si="6"/>
        <v>0</v>
      </c>
      <c r="O123" s="192">
        <f t="shared" si="7"/>
        <v>0</v>
      </c>
      <c r="P123" s="183"/>
      <c r="Q123" s="194"/>
    </row>
    <row r="124" spans="1:17" ht="15.9" customHeight="1">
      <c r="A124" s="219"/>
      <c r="B124" s="184"/>
      <c r="C124" s="184"/>
      <c r="D124" s="185"/>
      <c r="E124" s="186"/>
      <c r="F124" s="187"/>
      <c r="G124" s="188"/>
      <c r="H124" s="189"/>
      <c r="I124" s="189"/>
      <c r="J124" s="190"/>
      <c r="K124" s="189"/>
      <c r="L124" s="191"/>
      <c r="M124" s="191"/>
      <c r="N124" s="179">
        <f t="shared" si="6"/>
        <v>0</v>
      </c>
      <c r="O124" s="192">
        <f t="shared" si="7"/>
        <v>0</v>
      </c>
      <c r="P124" s="183"/>
      <c r="Q124" s="194"/>
    </row>
    <row r="125" spans="1:17" ht="15.9" customHeight="1">
      <c r="A125" s="219"/>
      <c r="B125" s="184"/>
      <c r="C125" s="184"/>
      <c r="D125" s="185"/>
      <c r="E125" s="186"/>
      <c r="F125" s="187"/>
      <c r="G125" s="188"/>
      <c r="H125" s="189"/>
      <c r="I125" s="189"/>
      <c r="J125" s="190"/>
      <c r="K125" s="189"/>
      <c r="L125" s="191"/>
      <c r="M125" s="191"/>
      <c r="N125" s="179">
        <f t="shared" si="6"/>
        <v>0</v>
      </c>
      <c r="O125" s="192">
        <f t="shared" si="7"/>
        <v>0</v>
      </c>
      <c r="P125" s="183"/>
      <c r="Q125" s="194"/>
    </row>
    <row r="126" spans="1:17" ht="15.9" customHeight="1">
      <c r="A126" s="219"/>
      <c r="B126" s="184"/>
      <c r="C126" s="184"/>
      <c r="D126" s="185"/>
      <c r="E126" s="186"/>
      <c r="F126" s="187"/>
      <c r="G126" s="188"/>
      <c r="H126" s="189"/>
      <c r="I126" s="189"/>
      <c r="J126" s="190"/>
      <c r="K126" s="189"/>
      <c r="L126" s="191"/>
      <c r="M126" s="191"/>
      <c r="N126" s="179">
        <f t="shared" si="6"/>
        <v>0</v>
      </c>
      <c r="O126" s="192">
        <f t="shared" si="7"/>
        <v>0</v>
      </c>
      <c r="P126" s="183"/>
      <c r="Q126" s="194"/>
    </row>
    <row r="127" spans="1:17" ht="15.9" customHeight="1">
      <c r="A127" s="219"/>
      <c r="B127" s="184"/>
      <c r="C127" s="184"/>
      <c r="D127" s="185"/>
      <c r="E127" s="186"/>
      <c r="F127" s="187"/>
      <c r="G127" s="188"/>
      <c r="H127" s="189"/>
      <c r="I127" s="189"/>
      <c r="J127" s="190"/>
      <c r="K127" s="189"/>
      <c r="L127" s="191"/>
      <c r="M127" s="191"/>
      <c r="N127" s="179">
        <f t="shared" si="6"/>
        <v>0</v>
      </c>
      <c r="O127" s="192">
        <f t="shared" si="7"/>
        <v>0</v>
      </c>
      <c r="P127" s="183"/>
      <c r="Q127" s="194"/>
    </row>
    <row r="128" spans="1:17" ht="15.9" customHeight="1">
      <c r="A128" s="218"/>
      <c r="B128" s="171"/>
      <c r="C128" s="171"/>
      <c r="D128" s="172"/>
      <c r="E128" s="173"/>
      <c r="F128" s="174"/>
      <c r="G128" s="175"/>
      <c r="H128" s="176"/>
      <c r="I128" s="176"/>
      <c r="J128" s="177"/>
      <c r="K128" s="176"/>
      <c r="L128" s="178"/>
      <c r="M128" s="178"/>
      <c r="N128" s="179">
        <f t="shared" si="6"/>
        <v>0</v>
      </c>
      <c r="O128" s="180">
        <f t="shared" si="7"/>
        <v>0</v>
      </c>
      <c r="P128" s="181"/>
      <c r="Q128" s="182"/>
    </row>
    <row r="129" spans="1:17" ht="15.9" customHeight="1">
      <c r="A129" s="218"/>
      <c r="B129" s="171"/>
      <c r="C129" s="171"/>
      <c r="D129" s="172"/>
      <c r="E129" s="173"/>
      <c r="F129" s="174"/>
      <c r="G129" s="175"/>
      <c r="H129" s="176"/>
      <c r="I129" s="176"/>
      <c r="J129" s="177"/>
      <c r="K129" s="176"/>
      <c r="L129" s="178"/>
      <c r="M129" s="178"/>
      <c r="N129" s="179">
        <f t="shared" si="6"/>
        <v>0</v>
      </c>
      <c r="O129" s="180">
        <f t="shared" si="7"/>
        <v>0</v>
      </c>
      <c r="P129" s="183"/>
      <c r="Q129" s="182"/>
    </row>
    <row r="130" spans="1:17" ht="15.9" customHeight="1">
      <c r="A130" s="218"/>
      <c r="B130" s="171"/>
      <c r="C130" s="171"/>
      <c r="D130" s="172"/>
      <c r="E130" s="173"/>
      <c r="F130" s="174"/>
      <c r="G130" s="175"/>
      <c r="H130" s="176"/>
      <c r="I130" s="176"/>
      <c r="J130" s="177"/>
      <c r="K130" s="176"/>
      <c r="L130" s="178"/>
      <c r="M130" s="178"/>
      <c r="N130" s="179">
        <f t="shared" si="6"/>
        <v>0</v>
      </c>
      <c r="O130" s="180">
        <f t="shared" si="7"/>
        <v>0</v>
      </c>
      <c r="P130" s="183"/>
      <c r="Q130" s="182"/>
    </row>
    <row r="131" spans="1:17" ht="15.9" customHeight="1">
      <c r="A131" s="218"/>
      <c r="B131" s="171"/>
      <c r="C131" s="171"/>
      <c r="D131" s="172"/>
      <c r="E131" s="173"/>
      <c r="F131" s="174"/>
      <c r="G131" s="175"/>
      <c r="H131" s="176"/>
      <c r="I131" s="176"/>
      <c r="J131" s="177"/>
      <c r="K131" s="176"/>
      <c r="L131" s="178"/>
      <c r="M131" s="178"/>
      <c r="N131" s="179">
        <f t="shared" si="6"/>
        <v>0</v>
      </c>
      <c r="O131" s="180">
        <f t="shared" si="7"/>
        <v>0</v>
      </c>
      <c r="P131" s="183"/>
      <c r="Q131" s="182"/>
    </row>
    <row r="132" spans="1:17" ht="15.9" customHeight="1">
      <c r="A132" s="218"/>
      <c r="B132" s="171"/>
      <c r="C132" s="171"/>
      <c r="D132" s="172"/>
      <c r="E132" s="173"/>
      <c r="F132" s="174"/>
      <c r="G132" s="175"/>
      <c r="H132" s="176"/>
      <c r="I132" s="176"/>
      <c r="J132" s="177"/>
      <c r="K132" s="176"/>
      <c r="L132" s="178"/>
      <c r="M132" s="178"/>
      <c r="N132" s="179">
        <f t="shared" si="6"/>
        <v>0</v>
      </c>
      <c r="O132" s="180">
        <f t="shared" si="7"/>
        <v>0</v>
      </c>
      <c r="P132" s="183"/>
      <c r="Q132" s="182"/>
    </row>
    <row r="133" spans="1:17" ht="15.9" customHeight="1">
      <c r="A133" s="218"/>
      <c r="B133" s="171"/>
      <c r="C133" s="171"/>
      <c r="D133" s="172"/>
      <c r="E133" s="173"/>
      <c r="F133" s="174"/>
      <c r="G133" s="175"/>
      <c r="H133" s="176"/>
      <c r="I133" s="176"/>
      <c r="J133" s="177"/>
      <c r="K133" s="176"/>
      <c r="L133" s="178"/>
      <c r="M133" s="178"/>
      <c r="N133" s="179">
        <f t="shared" si="6"/>
        <v>0</v>
      </c>
      <c r="O133" s="180">
        <f t="shared" si="7"/>
        <v>0</v>
      </c>
      <c r="P133" s="183"/>
      <c r="Q133" s="182"/>
    </row>
    <row r="134" spans="1:17" ht="15.9" customHeight="1">
      <c r="A134" s="218"/>
      <c r="B134" s="171"/>
      <c r="C134" s="171"/>
      <c r="D134" s="172"/>
      <c r="E134" s="173"/>
      <c r="F134" s="174"/>
      <c r="G134" s="175"/>
      <c r="H134" s="176"/>
      <c r="I134" s="176"/>
      <c r="J134" s="177"/>
      <c r="K134" s="176"/>
      <c r="L134" s="178"/>
      <c r="M134" s="178"/>
      <c r="N134" s="179">
        <f t="shared" si="6"/>
        <v>0</v>
      </c>
      <c r="O134" s="180">
        <f t="shared" si="7"/>
        <v>0</v>
      </c>
      <c r="P134" s="183"/>
      <c r="Q134" s="182"/>
    </row>
    <row r="135" spans="1:17" ht="15.9" customHeight="1">
      <c r="A135" s="218"/>
      <c r="B135" s="171"/>
      <c r="C135" s="171"/>
      <c r="D135" s="172"/>
      <c r="E135" s="173"/>
      <c r="F135" s="174"/>
      <c r="G135" s="175"/>
      <c r="H135" s="176"/>
      <c r="I135" s="176"/>
      <c r="J135" s="177"/>
      <c r="K135" s="176"/>
      <c r="L135" s="178"/>
      <c r="M135" s="178"/>
      <c r="N135" s="179">
        <f t="shared" si="6"/>
        <v>0</v>
      </c>
      <c r="O135" s="180">
        <f t="shared" si="7"/>
        <v>0</v>
      </c>
      <c r="P135" s="183"/>
      <c r="Q135" s="182"/>
    </row>
    <row r="136" spans="1:17" ht="15.9" customHeight="1">
      <c r="A136" s="218"/>
      <c r="B136" s="171"/>
      <c r="C136" s="171"/>
      <c r="D136" s="172"/>
      <c r="E136" s="173"/>
      <c r="F136" s="174"/>
      <c r="G136" s="175"/>
      <c r="H136" s="176"/>
      <c r="I136" s="176"/>
      <c r="J136" s="177"/>
      <c r="K136" s="176"/>
      <c r="L136" s="178"/>
      <c r="M136" s="178"/>
      <c r="N136" s="179">
        <f t="shared" ref="N136:N163" si="8">ROUND(IF(M136="","",SUM((3*18)/(2*K136*J136*J136))),6)</f>
        <v>0</v>
      </c>
      <c r="O136" s="180">
        <f t="shared" ref="O136:O163" si="9">ROUND(IF(N136="",0,(M136*N136)),0)</f>
        <v>0</v>
      </c>
      <c r="P136" s="183"/>
      <c r="Q136" s="182"/>
    </row>
    <row r="137" spans="1:17" ht="15.9" customHeight="1">
      <c r="A137" s="218"/>
      <c r="B137" s="171"/>
      <c r="C137" s="171"/>
      <c r="D137" s="172"/>
      <c r="E137" s="173"/>
      <c r="F137" s="174"/>
      <c r="G137" s="175"/>
      <c r="H137" s="176"/>
      <c r="I137" s="176"/>
      <c r="J137" s="177"/>
      <c r="K137" s="176"/>
      <c r="L137" s="178"/>
      <c r="M137" s="178"/>
      <c r="N137" s="179">
        <f t="shared" si="8"/>
        <v>0</v>
      </c>
      <c r="O137" s="180">
        <f t="shared" si="9"/>
        <v>0</v>
      </c>
      <c r="P137" s="183"/>
      <c r="Q137" s="182"/>
    </row>
    <row r="138" spans="1:17" ht="15.9" customHeight="1">
      <c r="A138" s="218"/>
      <c r="B138" s="171"/>
      <c r="C138" s="171"/>
      <c r="D138" s="172"/>
      <c r="E138" s="173"/>
      <c r="F138" s="174"/>
      <c r="G138" s="175"/>
      <c r="H138" s="176"/>
      <c r="I138" s="176"/>
      <c r="J138" s="177"/>
      <c r="K138" s="176"/>
      <c r="L138" s="178"/>
      <c r="M138" s="178"/>
      <c r="N138" s="179">
        <f t="shared" si="8"/>
        <v>0</v>
      </c>
      <c r="O138" s="180">
        <f t="shared" si="9"/>
        <v>0</v>
      </c>
      <c r="P138" s="183"/>
      <c r="Q138" s="182"/>
    </row>
    <row r="139" spans="1:17" ht="15.9" customHeight="1">
      <c r="A139" s="218"/>
      <c r="B139" s="171"/>
      <c r="C139" s="171"/>
      <c r="D139" s="172"/>
      <c r="E139" s="173"/>
      <c r="F139" s="174"/>
      <c r="G139" s="175"/>
      <c r="H139" s="176"/>
      <c r="I139" s="176"/>
      <c r="J139" s="177"/>
      <c r="K139" s="176"/>
      <c r="L139" s="178"/>
      <c r="M139" s="178"/>
      <c r="N139" s="179">
        <f t="shared" si="8"/>
        <v>0</v>
      </c>
      <c r="O139" s="180">
        <f t="shared" si="9"/>
        <v>0</v>
      </c>
      <c r="P139" s="183"/>
      <c r="Q139" s="182"/>
    </row>
    <row r="140" spans="1:17" ht="15.9" customHeight="1">
      <c r="A140" s="219"/>
      <c r="B140" s="184"/>
      <c r="C140" s="184"/>
      <c r="D140" s="185"/>
      <c r="E140" s="186"/>
      <c r="F140" s="187"/>
      <c r="G140" s="188"/>
      <c r="H140" s="189"/>
      <c r="I140" s="189"/>
      <c r="J140" s="190"/>
      <c r="K140" s="189"/>
      <c r="L140" s="191"/>
      <c r="M140" s="191"/>
      <c r="N140" s="179">
        <f t="shared" si="8"/>
        <v>0</v>
      </c>
      <c r="O140" s="192">
        <f t="shared" si="9"/>
        <v>0</v>
      </c>
      <c r="P140" s="193"/>
      <c r="Q140" s="194"/>
    </row>
    <row r="141" spans="1:17" ht="15.9" customHeight="1">
      <c r="A141" s="219"/>
      <c r="B141" s="184"/>
      <c r="C141" s="184"/>
      <c r="D141" s="185"/>
      <c r="E141" s="186"/>
      <c r="F141" s="187"/>
      <c r="G141" s="188"/>
      <c r="H141" s="189"/>
      <c r="I141" s="189"/>
      <c r="J141" s="190"/>
      <c r="K141" s="189"/>
      <c r="L141" s="191"/>
      <c r="M141" s="191"/>
      <c r="N141" s="179">
        <f t="shared" si="8"/>
        <v>0</v>
      </c>
      <c r="O141" s="192">
        <f t="shared" si="9"/>
        <v>0</v>
      </c>
      <c r="P141" s="183"/>
      <c r="Q141" s="194"/>
    </row>
    <row r="142" spans="1:17" ht="15.9" customHeight="1">
      <c r="A142" s="219"/>
      <c r="B142" s="184"/>
      <c r="C142" s="184"/>
      <c r="D142" s="185"/>
      <c r="E142" s="186"/>
      <c r="F142" s="187"/>
      <c r="G142" s="188"/>
      <c r="H142" s="189"/>
      <c r="I142" s="189"/>
      <c r="J142" s="190"/>
      <c r="K142" s="189"/>
      <c r="L142" s="191"/>
      <c r="M142" s="191"/>
      <c r="N142" s="179">
        <f t="shared" si="8"/>
        <v>0</v>
      </c>
      <c r="O142" s="192">
        <f t="shared" si="9"/>
        <v>0</v>
      </c>
      <c r="P142" s="183"/>
      <c r="Q142" s="194"/>
    </row>
    <row r="143" spans="1:17" ht="15.9" customHeight="1">
      <c r="A143" s="219"/>
      <c r="B143" s="184"/>
      <c r="C143" s="184"/>
      <c r="D143" s="185"/>
      <c r="E143" s="186"/>
      <c r="F143" s="187"/>
      <c r="G143" s="188"/>
      <c r="H143" s="189"/>
      <c r="I143" s="189"/>
      <c r="J143" s="190"/>
      <c r="K143" s="189"/>
      <c r="L143" s="191"/>
      <c r="M143" s="191"/>
      <c r="N143" s="179">
        <f t="shared" si="8"/>
        <v>0</v>
      </c>
      <c r="O143" s="192">
        <f t="shared" si="9"/>
        <v>0</v>
      </c>
      <c r="P143" s="183"/>
      <c r="Q143" s="194"/>
    </row>
    <row r="144" spans="1:17" ht="15.9" customHeight="1">
      <c r="A144" s="219"/>
      <c r="B144" s="184"/>
      <c r="C144" s="184"/>
      <c r="D144" s="185"/>
      <c r="E144" s="186"/>
      <c r="F144" s="187"/>
      <c r="G144" s="188"/>
      <c r="H144" s="189"/>
      <c r="I144" s="189"/>
      <c r="J144" s="190"/>
      <c r="K144" s="189"/>
      <c r="L144" s="191"/>
      <c r="M144" s="191"/>
      <c r="N144" s="179">
        <f t="shared" si="8"/>
        <v>0</v>
      </c>
      <c r="O144" s="192">
        <f t="shared" si="9"/>
        <v>0</v>
      </c>
      <c r="P144" s="183"/>
      <c r="Q144" s="194"/>
    </row>
    <row r="145" spans="1:17" ht="15.9" customHeight="1">
      <c r="A145" s="219"/>
      <c r="B145" s="184"/>
      <c r="C145" s="184"/>
      <c r="D145" s="185"/>
      <c r="E145" s="186"/>
      <c r="F145" s="187"/>
      <c r="G145" s="188"/>
      <c r="H145" s="189"/>
      <c r="I145" s="189"/>
      <c r="J145" s="190"/>
      <c r="K145" s="189"/>
      <c r="L145" s="191"/>
      <c r="M145" s="191"/>
      <c r="N145" s="179">
        <f t="shared" si="8"/>
        <v>0</v>
      </c>
      <c r="O145" s="192">
        <f t="shared" si="9"/>
        <v>0</v>
      </c>
      <c r="P145" s="183"/>
      <c r="Q145" s="194"/>
    </row>
    <row r="146" spans="1:17" ht="15.9" customHeight="1">
      <c r="A146" s="219"/>
      <c r="B146" s="184"/>
      <c r="C146" s="184"/>
      <c r="D146" s="185"/>
      <c r="E146" s="186"/>
      <c r="F146" s="187"/>
      <c r="G146" s="188"/>
      <c r="H146" s="189"/>
      <c r="I146" s="189"/>
      <c r="J146" s="190"/>
      <c r="K146" s="189"/>
      <c r="L146" s="191"/>
      <c r="M146" s="191"/>
      <c r="N146" s="179">
        <f t="shared" si="8"/>
        <v>0</v>
      </c>
      <c r="O146" s="192">
        <f t="shared" si="9"/>
        <v>0</v>
      </c>
      <c r="P146" s="183"/>
      <c r="Q146" s="194"/>
    </row>
    <row r="147" spans="1:17" ht="15.9" customHeight="1">
      <c r="A147" s="219"/>
      <c r="B147" s="184"/>
      <c r="C147" s="184"/>
      <c r="D147" s="185"/>
      <c r="E147" s="186"/>
      <c r="F147" s="187"/>
      <c r="G147" s="188"/>
      <c r="H147" s="189"/>
      <c r="I147" s="189"/>
      <c r="J147" s="190"/>
      <c r="K147" s="189"/>
      <c r="L147" s="191"/>
      <c r="M147" s="191"/>
      <c r="N147" s="179">
        <f t="shared" si="8"/>
        <v>0</v>
      </c>
      <c r="O147" s="192">
        <f t="shared" si="9"/>
        <v>0</v>
      </c>
      <c r="P147" s="183"/>
      <c r="Q147" s="194"/>
    </row>
    <row r="148" spans="1:17" ht="15.9" customHeight="1">
      <c r="A148" s="219"/>
      <c r="B148" s="184"/>
      <c r="C148" s="184"/>
      <c r="D148" s="185"/>
      <c r="E148" s="186"/>
      <c r="F148" s="187"/>
      <c r="G148" s="188"/>
      <c r="H148" s="189"/>
      <c r="I148" s="189"/>
      <c r="J148" s="190"/>
      <c r="K148" s="189"/>
      <c r="L148" s="191"/>
      <c r="M148" s="191"/>
      <c r="N148" s="179">
        <f t="shared" si="8"/>
        <v>0</v>
      </c>
      <c r="O148" s="192">
        <f t="shared" si="9"/>
        <v>0</v>
      </c>
      <c r="P148" s="183"/>
      <c r="Q148" s="194"/>
    </row>
    <row r="149" spans="1:17" ht="15.9" customHeight="1">
      <c r="A149" s="219"/>
      <c r="B149" s="184"/>
      <c r="C149" s="184"/>
      <c r="D149" s="185"/>
      <c r="E149" s="186"/>
      <c r="F149" s="187"/>
      <c r="G149" s="188"/>
      <c r="H149" s="189"/>
      <c r="I149" s="189"/>
      <c r="J149" s="190"/>
      <c r="K149" s="189"/>
      <c r="L149" s="191"/>
      <c r="M149" s="191"/>
      <c r="N149" s="179">
        <f t="shared" si="8"/>
        <v>0</v>
      </c>
      <c r="O149" s="192">
        <f t="shared" si="9"/>
        <v>0</v>
      </c>
      <c r="P149" s="183"/>
      <c r="Q149" s="194"/>
    </row>
    <row r="150" spans="1:17" ht="15.9" customHeight="1">
      <c r="A150" s="219"/>
      <c r="B150" s="184"/>
      <c r="C150" s="184"/>
      <c r="D150" s="185"/>
      <c r="E150" s="186"/>
      <c r="F150" s="187"/>
      <c r="G150" s="188"/>
      <c r="H150" s="189"/>
      <c r="I150" s="189"/>
      <c r="J150" s="190"/>
      <c r="K150" s="189"/>
      <c r="L150" s="191"/>
      <c r="M150" s="191"/>
      <c r="N150" s="179">
        <f t="shared" si="8"/>
        <v>0</v>
      </c>
      <c r="O150" s="192">
        <f t="shared" si="9"/>
        <v>0</v>
      </c>
      <c r="P150" s="183"/>
      <c r="Q150" s="194"/>
    </row>
    <row r="151" spans="1:17" ht="15.9" customHeight="1">
      <c r="A151" s="219"/>
      <c r="B151" s="184"/>
      <c r="C151" s="184"/>
      <c r="D151" s="185"/>
      <c r="E151" s="186"/>
      <c r="F151" s="187"/>
      <c r="G151" s="188"/>
      <c r="H151" s="189"/>
      <c r="I151" s="189"/>
      <c r="J151" s="190"/>
      <c r="K151" s="189"/>
      <c r="L151" s="191"/>
      <c r="M151" s="191"/>
      <c r="N151" s="179">
        <f t="shared" si="8"/>
        <v>0</v>
      </c>
      <c r="O151" s="192">
        <f t="shared" si="9"/>
        <v>0</v>
      </c>
      <c r="P151" s="183"/>
      <c r="Q151" s="194"/>
    </row>
    <row r="152" spans="1:17" ht="15.9" customHeight="1">
      <c r="A152" s="218"/>
      <c r="B152" s="171"/>
      <c r="C152" s="171"/>
      <c r="D152" s="172"/>
      <c r="E152" s="173"/>
      <c r="F152" s="174"/>
      <c r="G152" s="175"/>
      <c r="H152" s="176"/>
      <c r="I152" s="176"/>
      <c r="J152" s="177"/>
      <c r="K152" s="176"/>
      <c r="L152" s="178"/>
      <c r="M152" s="178"/>
      <c r="N152" s="179">
        <f t="shared" si="8"/>
        <v>0</v>
      </c>
      <c r="O152" s="180">
        <f t="shared" si="9"/>
        <v>0</v>
      </c>
      <c r="P152" s="181"/>
      <c r="Q152" s="182"/>
    </row>
    <row r="153" spans="1:17" ht="15.9" customHeight="1">
      <c r="A153" s="218"/>
      <c r="B153" s="171"/>
      <c r="C153" s="171"/>
      <c r="D153" s="172"/>
      <c r="E153" s="173"/>
      <c r="F153" s="174"/>
      <c r="G153" s="175"/>
      <c r="H153" s="176"/>
      <c r="I153" s="176"/>
      <c r="J153" s="177"/>
      <c r="K153" s="176"/>
      <c r="L153" s="178"/>
      <c r="M153" s="178"/>
      <c r="N153" s="179">
        <f t="shared" si="8"/>
        <v>0</v>
      </c>
      <c r="O153" s="180">
        <f t="shared" si="9"/>
        <v>0</v>
      </c>
      <c r="P153" s="183"/>
      <c r="Q153" s="182"/>
    </row>
    <row r="154" spans="1:17" ht="15.9" customHeight="1">
      <c r="A154" s="218"/>
      <c r="B154" s="171"/>
      <c r="C154" s="171"/>
      <c r="D154" s="172"/>
      <c r="E154" s="173"/>
      <c r="F154" s="174"/>
      <c r="G154" s="175"/>
      <c r="H154" s="176"/>
      <c r="I154" s="176"/>
      <c r="J154" s="177"/>
      <c r="K154" s="176"/>
      <c r="L154" s="178"/>
      <c r="M154" s="178"/>
      <c r="N154" s="179">
        <f t="shared" si="8"/>
        <v>0</v>
      </c>
      <c r="O154" s="180">
        <f t="shared" si="9"/>
        <v>0</v>
      </c>
      <c r="P154" s="183"/>
      <c r="Q154" s="182"/>
    </row>
    <row r="155" spans="1:17" ht="15.9" customHeight="1">
      <c r="A155" s="218"/>
      <c r="B155" s="171"/>
      <c r="C155" s="171"/>
      <c r="D155" s="172"/>
      <c r="E155" s="173"/>
      <c r="F155" s="174"/>
      <c r="G155" s="175"/>
      <c r="H155" s="176"/>
      <c r="I155" s="176"/>
      <c r="J155" s="177"/>
      <c r="K155" s="176"/>
      <c r="L155" s="178"/>
      <c r="M155" s="178"/>
      <c r="N155" s="179">
        <f t="shared" si="8"/>
        <v>0</v>
      </c>
      <c r="O155" s="180">
        <f t="shared" si="9"/>
        <v>0</v>
      </c>
      <c r="P155" s="183"/>
      <c r="Q155" s="182"/>
    </row>
    <row r="156" spans="1:17" ht="15.9" customHeight="1">
      <c r="A156" s="218"/>
      <c r="B156" s="171"/>
      <c r="C156" s="171"/>
      <c r="D156" s="172"/>
      <c r="E156" s="173"/>
      <c r="F156" s="174"/>
      <c r="G156" s="175"/>
      <c r="H156" s="176"/>
      <c r="I156" s="176"/>
      <c r="J156" s="177"/>
      <c r="K156" s="176"/>
      <c r="L156" s="178"/>
      <c r="M156" s="178"/>
      <c r="N156" s="179">
        <f t="shared" si="8"/>
        <v>0</v>
      </c>
      <c r="O156" s="180">
        <f t="shared" si="9"/>
        <v>0</v>
      </c>
      <c r="P156" s="183"/>
      <c r="Q156" s="182"/>
    </row>
    <row r="157" spans="1:17" ht="15.9" customHeight="1">
      <c r="A157" s="218"/>
      <c r="B157" s="171"/>
      <c r="C157" s="171"/>
      <c r="D157" s="172"/>
      <c r="E157" s="173"/>
      <c r="F157" s="174"/>
      <c r="G157" s="175"/>
      <c r="H157" s="176"/>
      <c r="I157" s="176"/>
      <c r="J157" s="177"/>
      <c r="K157" s="176"/>
      <c r="L157" s="178"/>
      <c r="M157" s="178"/>
      <c r="N157" s="179">
        <f t="shared" si="8"/>
        <v>0</v>
      </c>
      <c r="O157" s="180">
        <f t="shared" si="9"/>
        <v>0</v>
      </c>
      <c r="P157" s="183"/>
      <c r="Q157" s="182"/>
    </row>
    <row r="158" spans="1:17" ht="15.9" customHeight="1">
      <c r="A158" s="218"/>
      <c r="B158" s="171"/>
      <c r="C158" s="171"/>
      <c r="D158" s="172"/>
      <c r="E158" s="173"/>
      <c r="F158" s="174"/>
      <c r="G158" s="175"/>
      <c r="H158" s="176"/>
      <c r="I158" s="176"/>
      <c r="J158" s="177"/>
      <c r="K158" s="176"/>
      <c r="L158" s="178"/>
      <c r="M158" s="178"/>
      <c r="N158" s="179">
        <f t="shared" si="8"/>
        <v>0</v>
      </c>
      <c r="O158" s="180">
        <f t="shared" si="9"/>
        <v>0</v>
      </c>
      <c r="P158" s="183"/>
      <c r="Q158" s="182"/>
    </row>
    <row r="159" spans="1:17" ht="15.9" customHeight="1">
      <c r="A159" s="218"/>
      <c r="B159" s="171"/>
      <c r="C159" s="171"/>
      <c r="D159" s="172"/>
      <c r="E159" s="173"/>
      <c r="F159" s="174"/>
      <c r="G159" s="175"/>
      <c r="H159" s="176"/>
      <c r="I159" s="176"/>
      <c r="J159" s="177"/>
      <c r="K159" s="176"/>
      <c r="L159" s="178"/>
      <c r="M159" s="178"/>
      <c r="N159" s="179">
        <f t="shared" si="8"/>
        <v>0</v>
      </c>
      <c r="O159" s="180">
        <f t="shared" si="9"/>
        <v>0</v>
      </c>
      <c r="P159" s="183"/>
      <c r="Q159" s="182"/>
    </row>
    <row r="160" spans="1:17" ht="15.9" customHeight="1">
      <c r="A160" s="218"/>
      <c r="B160" s="171"/>
      <c r="C160" s="171"/>
      <c r="D160" s="172"/>
      <c r="E160" s="173"/>
      <c r="F160" s="174"/>
      <c r="G160" s="175"/>
      <c r="H160" s="176"/>
      <c r="I160" s="176"/>
      <c r="J160" s="177"/>
      <c r="K160" s="176"/>
      <c r="L160" s="178"/>
      <c r="M160" s="178"/>
      <c r="N160" s="179">
        <f t="shared" si="8"/>
        <v>0</v>
      </c>
      <c r="O160" s="180">
        <f t="shared" si="9"/>
        <v>0</v>
      </c>
      <c r="P160" s="183"/>
      <c r="Q160" s="182"/>
    </row>
    <row r="161" spans="1:17" ht="15.9" customHeight="1">
      <c r="A161" s="218"/>
      <c r="B161" s="171"/>
      <c r="C161" s="171"/>
      <c r="D161" s="172"/>
      <c r="E161" s="173"/>
      <c r="F161" s="174"/>
      <c r="G161" s="175"/>
      <c r="H161" s="176"/>
      <c r="I161" s="176"/>
      <c r="J161" s="177"/>
      <c r="K161" s="176"/>
      <c r="L161" s="178"/>
      <c r="M161" s="178"/>
      <c r="N161" s="179">
        <f t="shared" si="8"/>
        <v>0</v>
      </c>
      <c r="O161" s="180">
        <f t="shared" si="9"/>
        <v>0</v>
      </c>
      <c r="P161" s="183"/>
      <c r="Q161" s="182"/>
    </row>
    <row r="162" spans="1:17" ht="15.9" customHeight="1">
      <c r="A162" s="218"/>
      <c r="B162" s="171"/>
      <c r="C162" s="171"/>
      <c r="D162" s="172"/>
      <c r="E162" s="173"/>
      <c r="F162" s="174"/>
      <c r="G162" s="175"/>
      <c r="H162" s="176"/>
      <c r="I162" s="176"/>
      <c r="J162" s="177"/>
      <c r="K162" s="176"/>
      <c r="L162" s="178"/>
      <c r="M162" s="178"/>
      <c r="N162" s="179">
        <f t="shared" si="8"/>
        <v>0</v>
      </c>
      <c r="O162" s="180">
        <f t="shared" si="9"/>
        <v>0</v>
      </c>
      <c r="P162" s="183"/>
      <c r="Q162" s="182"/>
    </row>
    <row r="163" spans="1:17" ht="15.9" customHeight="1">
      <c r="A163" s="218"/>
      <c r="B163" s="171"/>
      <c r="C163" s="171"/>
      <c r="D163" s="172"/>
      <c r="E163" s="173"/>
      <c r="F163" s="174"/>
      <c r="G163" s="175"/>
      <c r="H163" s="176"/>
      <c r="I163" s="176"/>
      <c r="J163" s="177"/>
      <c r="K163" s="176"/>
      <c r="L163" s="178"/>
      <c r="M163" s="178"/>
      <c r="N163" s="179">
        <f t="shared" si="8"/>
        <v>0</v>
      </c>
      <c r="O163" s="180">
        <f t="shared" si="9"/>
        <v>0</v>
      </c>
      <c r="P163" s="183"/>
      <c r="Q163" s="182"/>
    </row>
  </sheetData>
  <sheetProtection algorithmName="SHA-512" hashValue="eIPP1FAHB7/n99T/6OdK4A7gLaEX176WkpDARBQevvTtBabG+jMhkjl5nuuZK1W/o24TaYzlZqMLp0Ad+KsgIw==" saltValue="/v/zqPS4bMN9sNFwlU3+Uw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transitionEntry="1">
    <tabColor indexed="38"/>
  </sheetPr>
  <dimension ref="A1:G33"/>
  <sheetViews>
    <sheetView defaultGridColor="0" colorId="22" zoomScale="87" workbookViewId="0">
      <selection activeCell="A33" sqref="A33:XFD33"/>
    </sheetView>
  </sheetViews>
  <sheetFormatPr defaultColWidth="9.81640625" defaultRowHeight="15"/>
  <cols>
    <col min="2" max="2" width="20.81640625" customWidth="1"/>
    <col min="3" max="4" width="5.81640625" customWidth="1"/>
    <col min="5" max="5" width="14.81640625" customWidth="1"/>
    <col min="6" max="6" width="11.81640625" customWidth="1"/>
    <col min="7" max="7" width="4.81640625" customWidth="1"/>
  </cols>
  <sheetData>
    <row r="1" spans="1:7" ht="15.9" customHeight="1">
      <c r="A1" s="49" t="s">
        <v>192</v>
      </c>
      <c r="B1" s="50"/>
      <c r="C1" s="50"/>
      <c r="D1" s="50"/>
      <c r="E1" s="49"/>
      <c r="F1" s="50"/>
      <c r="G1" s="127"/>
    </row>
    <row r="2" spans="1:7" ht="15.9" customHeight="1">
      <c r="A2" s="46"/>
      <c r="B2" s="46"/>
      <c r="C2" s="46"/>
      <c r="D2" s="46"/>
      <c r="E2" s="47" t="s">
        <v>109</v>
      </c>
      <c r="F2" s="195"/>
      <c r="G2" s="84"/>
    </row>
    <row r="3" spans="1:7" ht="15.9" customHeight="1">
      <c r="A3" s="47" t="s">
        <v>90</v>
      </c>
      <c r="B3" s="81" t="str">
        <f>IF(Info!B3="","",Info!B3)</f>
        <v/>
      </c>
      <c r="C3" s="52"/>
      <c r="D3" s="46"/>
      <c r="E3" s="47" t="s">
        <v>111</v>
      </c>
      <c r="F3" s="195" t="str">
        <f>IF(Info!B4="","",(Info!B4))</f>
        <v/>
      </c>
      <c r="G3" s="84"/>
    </row>
    <row r="4" spans="1:7" ht="9.9" customHeight="1">
      <c r="A4" s="46"/>
      <c r="B4" s="52"/>
      <c r="C4" s="46"/>
      <c r="D4" s="46"/>
      <c r="E4" s="46"/>
      <c r="F4" s="46"/>
      <c r="G4" s="78"/>
    </row>
    <row r="5" spans="1:7">
      <c r="A5" s="137" t="s">
        <v>81</v>
      </c>
      <c r="B5" s="129"/>
      <c r="C5" s="72" t="s">
        <v>193</v>
      </c>
      <c r="D5" s="68"/>
      <c r="E5" s="128"/>
      <c r="F5" s="128"/>
      <c r="G5" s="138"/>
    </row>
    <row r="6" spans="1:7" ht="15.6" thickBot="1">
      <c r="A6" s="139" t="s">
        <v>194</v>
      </c>
      <c r="B6" s="120" t="s">
        <v>195</v>
      </c>
      <c r="C6" s="120" t="s">
        <v>196</v>
      </c>
      <c r="D6" s="120" t="s">
        <v>197</v>
      </c>
      <c r="E6" s="88" t="s">
        <v>118</v>
      </c>
      <c r="F6" s="88"/>
      <c r="G6" s="121" t="s">
        <v>119</v>
      </c>
    </row>
    <row r="7" spans="1:7" ht="15.9" customHeight="1" thickTop="1">
      <c r="A7" s="215"/>
      <c r="B7" s="168" t="s">
        <v>198</v>
      </c>
      <c r="C7" s="96"/>
      <c r="D7" s="96"/>
      <c r="E7" s="94"/>
      <c r="F7" s="95"/>
      <c r="G7" s="124"/>
    </row>
    <row r="8" spans="1:7" ht="15.9" customHeight="1">
      <c r="A8" s="216"/>
      <c r="B8" s="196" t="s">
        <v>199</v>
      </c>
      <c r="C8" s="103"/>
      <c r="D8" s="103"/>
      <c r="E8" s="101"/>
      <c r="F8" s="102"/>
      <c r="G8" s="124"/>
    </row>
    <row r="9" spans="1:7" ht="15.9" customHeight="1">
      <c r="A9" s="216"/>
      <c r="B9" s="196" t="s">
        <v>200</v>
      </c>
      <c r="C9" s="103"/>
      <c r="D9" s="103"/>
      <c r="E9" s="101"/>
      <c r="F9" s="102"/>
      <c r="G9" s="124"/>
    </row>
    <row r="10" spans="1:7" ht="15.9" customHeight="1">
      <c r="A10" s="216"/>
      <c r="B10" s="196" t="s">
        <v>201</v>
      </c>
      <c r="C10" s="103"/>
      <c r="D10" s="103"/>
      <c r="E10" s="101"/>
      <c r="F10" s="102"/>
      <c r="G10" s="124"/>
    </row>
    <row r="11" spans="1:7" ht="15.9" customHeight="1">
      <c r="A11" s="216"/>
      <c r="B11" s="196" t="s">
        <v>202</v>
      </c>
      <c r="C11" s="103"/>
      <c r="D11" s="103"/>
      <c r="E11" s="101"/>
      <c r="F11" s="102"/>
      <c r="G11" s="124"/>
    </row>
    <row r="12" spans="1:7" ht="15.9" customHeight="1">
      <c r="A12" s="216"/>
      <c r="B12" s="196" t="s">
        <v>203</v>
      </c>
      <c r="C12" s="103"/>
      <c r="D12" s="103"/>
      <c r="E12" s="101"/>
      <c r="F12" s="102"/>
      <c r="G12" s="124"/>
    </row>
    <row r="13" spans="1:7" ht="15.9" customHeight="1">
      <c r="A13" s="216"/>
      <c r="B13" s="196" t="s">
        <v>204</v>
      </c>
      <c r="C13" s="103"/>
      <c r="D13" s="103"/>
      <c r="E13" s="101"/>
      <c r="F13" s="102"/>
      <c r="G13" s="124"/>
    </row>
    <row r="14" spans="1:7" ht="15.9" customHeight="1">
      <c r="A14" s="216"/>
      <c r="B14" s="207" t="s">
        <v>205</v>
      </c>
      <c r="C14" s="103"/>
      <c r="D14" s="103"/>
      <c r="E14" s="101"/>
      <c r="F14" s="102"/>
      <c r="G14" s="124"/>
    </row>
    <row r="15" spans="1:7" ht="15.9" customHeight="1">
      <c r="A15" s="216"/>
      <c r="B15" s="196" t="s">
        <v>206</v>
      </c>
      <c r="C15" s="103"/>
      <c r="D15" s="103"/>
      <c r="E15" s="101"/>
      <c r="F15" s="102"/>
      <c r="G15" s="124"/>
    </row>
    <row r="16" spans="1:7" ht="15.9" customHeight="1">
      <c r="A16" s="216"/>
      <c r="B16" s="196" t="s">
        <v>207</v>
      </c>
      <c r="C16" s="103"/>
      <c r="D16" s="103"/>
      <c r="E16" s="101"/>
      <c r="F16" s="102"/>
      <c r="G16" s="124"/>
    </row>
    <row r="17" spans="1:7" ht="15.9" customHeight="1">
      <c r="A17" s="216"/>
      <c r="B17" s="196" t="s">
        <v>208</v>
      </c>
      <c r="C17" s="103"/>
      <c r="D17" s="103"/>
      <c r="E17" s="101"/>
      <c r="F17" s="102"/>
      <c r="G17" s="124"/>
    </row>
    <row r="18" spans="1:7" ht="15.9" customHeight="1">
      <c r="A18" s="216"/>
      <c r="B18" s="196" t="s">
        <v>209</v>
      </c>
      <c r="C18" s="103"/>
      <c r="D18" s="103"/>
      <c r="E18" s="101"/>
      <c r="F18" s="102"/>
      <c r="G18" s="124"/>
    </row>
    <row r="19" spans="1:7" ht="15.9" customHeight="1">
      <c r="A19" s="216"/>
      <c r="B19" s="196" t="s">
        <v>210</v>
      </c>
      <c r="C19" s="103"/>
      <c r="D19" s="103"/>
      <c r="E19" s="101"/>
      <c r="F19" s="102"/>
      <c r="G19" s="124"/>
    </row>
    <row r="20" spans="1:7" ht="15.9" customHeight="1">
      <c r="A20" s="216"/>
      <c r="B20" s="196" t="s">
        <v>211</v>
      </c>
      <c r="C20" s="103"/>
      <c r="D20" s="103"/>
      <c r="E20" s="101"/>
      <c r="F20" s="102"/>
      <c r="G20" s="124"/>
    </row>
    <row r="21" spans="1:7" ht="15.9" customHeight="1">
      <c r="A21" s="216"/>
      <c r="B21" s="196" t="s">
        <v>212</v>
      </c>
      <c r="C21" s="103"/>
      <c r="D21" s="103"/>
      <c r="E21" s="101"/>
      <c r="F21" s="102"/>
      <c r="G21" s="124"/>
    </row>
    <row r="22" spans="1:7" ht="15.9" customHeight="1">
      <c r="A22" s="216"/>
      <c r="B22" s="196" t="s">
        <v>213</v>
      </c>
      <c r="C22" s="103"/>
      <c r="D22" s="103"/>
      <c r="E22" s="101"/>
      <c r="F22" s="102"/>
      <c r="G22" s="124"/>
    </row>
    <row r="23" spans="1:7" ht="15.9" customHeight="1">
      <c r="A23" s="216"/>
      <c r="B23" s="196" t="s">
        <v>214</v>
      </c>
      <c r="C23" s="103"/>
      <c r="D23" s="103"/>
      <c r="E23" s="101"/>
      <c r="F23" s="102"/>
      <c r="G23" s="124"/>
    </row>
    <row r="24" spans="1:7" ht="15.9" customHeight="1">
      <c r="A24" s="216"/>
      <c r="B24" s="196" t="s">
        <v>215</v>
      </c>
      <c r="C24" s="103"/>
      <c r="D24" s="103"/>
      <c r="E24" s="101"/>
      <c r="F24" s="102"/>
      <c r="G24" s="124"/>
    </row>
    <row r="25" spans="1:7" ht="15.9" customHeight="1">
      <c r="A25" s="216"/>
      <c r="B25" s="196" t="s">
        <v>216</v>
      </c>
      <c r="C25" s="103"/>
      <c r="D25" s="103"/>
      <c r="E25" s="101"/>
      <c r="F25" s="102"/>
      <c r="G25" s="124"/>
    </row>
    <row r="26" spans="1:7" ht="15.9" customHeight="1">
      <c r="A26" s="216"/>
      <c r="B26" s="196" t="s">
        <v>217</v>
      </c>
      <c r="C26" s="103"/>
      <c r="D26" s="103"/>
      <c r="E26" s="101"/>
      <c r="F26" s="102"/>
      <c r="G26" s="124"/>
    </row>
    <row r="27" spans="1:7" ht="15.9" customHeight="1">
      <c r="A27" s="216"/>
      <c r="B27" s="196" t="s">
        <v>218</v>
      </c>
      <c r="C27" s="103"/>
      <c r="D27" s="103"/>
      <c r="E27" s="101"/>
      <c r="F27" s="102"/>
      <c r="G27" s="124"/>
    </row>
    <row r="28" spans="1:7" ht="15.9" customHeight="1">
      <c r="A28" s="216"/>
      <c r="B28" s="196" t="s">
        <v>219</v>
      </c>
      <c r="C28" s="103"/>
      <c r="D28" s="103"/>
      <c r="E28" s="101"/>
      <c r="F28" s="102"/>
      <c r="G28" s="124"/>
    </row>
    <row r="29" spans="1:7" ht="15.9" customHeight="1">
      <c r="A29" s="216"/>
      <c r="B29" s="255" t="s">
        <v>257</v>
      </c>
      <c r="C29" s="103"/>
      <c r="D29" s="103"/>
      <c r="E29" s="101"/>
      <c r="F29" s="102"/>
      <c r="G29" s="124"/>
    </row>
    <row r="30" spans="1:7" ht="15.9" customHeight="1">
      <c r="A30" s="216"/>
      <c r="B30" s="196" t="s">
        <v>220</v>
      </c>
      <c r="C30" s="103"/>
      <c r="D30" s="103"/>
      <c r="E30" s="101"/>
      <c r="F30" s="102"/>
      <c r="G30" s="124"/>
    </row>
    <row r="31" spans="1:7" ht="15.9" customHeight="1">
      <c r="A31" s="216"/>
      <c r="B31" s="196" t="s">
        <v>221</v>
      </c>
      <c r="C31" s="103"/>
      <c r="D31" s="103"/>
      <c r="E31" s="101"/>
      <c r="F31" s="102"/>
      <c r="G31" s="124"/>
    </row>
    <row r="32" spans="1:7" ht="15.9" customHeight="1">
      <c r="A32" s="216"/>
      <c r="B32" s="196" t="s">
        <v>222</v>
      </c>
      <c r="C32" s="103"/>
      <c r="D32" s="103"/>
      <c r="E32" s="101"/>
      <c r="F32" s="102"/>
      <c r="G32" s="124"/>
    </row>
    <row r="33" spans="1:7" ht="15.9" customHeight="1">
      <c r="A33" s="216"/>
      <c r="B33" s="255" t="s">
        <v>258</v>
      </c>
      <c r="C33" s="103"/>
      <c r="D33" s="103"/>
      <c r="E33" s="101"/>
      <c r="F33" s="102"/>
      <c r="G33" s="124"/>
    </row>
  </sheetData>
  <sheetProtection algorithmName="SHA-512" hashValue="v8vtJHKYOQFuVBznbFMYO2GESHbyE2YFU4RrFv/yO2ZLpznxGC7danjgsy6ZY48ifUBDKZIbPXezFY8VrUGTiA==" saltValue="453q85I9O7lP/d29dFNwJQ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A755-36F1-4467-9FBA-CF717BC27A08}">
  <dimension ref="A1:D357"/>
  <sheetViews>
    <sheetView workbookViewId="0">
      <selection sqref="A1:XFD1048576"/>
    </sheetView>
  </sheetViews>
  <sheetFormatPr defaultRowHeight="15"/>
  <cols>
    <col min="1" max="1" width="31.453125" bestFit="1" customWidth="1"/>
    <col min="3" max="3" width="23.1796875" bestFit="1" customWidth="1"/>
  </cols>
  <sheetData>
    <row r="1" spans="1:4">
      <c r="A1" s="404" t="s">
        <v>1154</v>
      </c>
      <c r="B1" s="404"/>
      <c r="C1" s="404"/>
      <c r="D1" s="404"/>
    </row>
    <row r="2" spans="1:4">
      <c r="A2" s="404"/>
      <c r="B2" s="404"/>
      <c r="C2" s="404"/>
      <c r="D2" s="404"/>
    </row>
    <row r="4" spans="1:4">
      <c r="A4" t="s">
        <v>1580</v>
      </c>
      <c r="B4" t="s">
        <v>1155</v>
      </c>
      <c r="C4" t="s">
        <v>1156</v>
      </c>
    </row>
    <row r="5" spans="1:4">
      <c r="A5" t="str">
        <f t="shared" ref="A5:A68" si="0">CONCATENATE(B5,"-",C5)</f>
        <v>A03004-LANGE</v>
      </c>
      <c r="B5" t="s">
        <v>1157</v>
      </c>
      <c r="C5" t="s">
        <v>1158</v>
      </c>
    </row>
    <row r="6" spans="1:4">
      <c r="A6" t="str">
        <f t="shared" si="0"/>
        <v>A03014-HAMMEL-BOONIES</v>
      </c>
      <c r="B6" t="s">
        <v>1159</v>
      </c>
      <c r="C6" t="s">
        <v>1160</v>
      </c>
    </row>
    <row r="7" spans="1:4">
      <c r="A7" t="str">
        <f t="shared" si="0"/>
        <v>A03038-RIEHM</v>
      </c>
      <c r="B7" t="s">
        <v>1161</v>
      </c>
      <c r="C7" t="s">
        <v>1162</v>
      </c>
    </row>
    <row r="8" spans="1:4">
      <c r="A8" t="str">
        <f t="shared" si="0"/>
        <v>A03040-DEE</v>
      </c>
      <c r="B8" t="s">
        <v>1163</v>
      </c>
      <c r="C8" t="s">
        <v>1164</v>
      </c>
    </row>
    <row r="9" spans="1:4">
      <c r="A9" t="str">
        <f t="shared" si="0"/>
        <v>A03046-MOHS</v>
      </c>
      <c r="B9" t="s">
        <v>1165</v>
      </c>
      <c r="C9" t="s">
        <v>1166</v>
      </c>
    </row>
    <row r="10" spans="1:4">
      <c r="A10" t="str">
        <f t="shared" si="0"/>
        <v>A03048-POSTVILLE</v>
      </c>
      <c r="B10" t="s">
        <v>1167</v>
      </c>
      <c r="C10" t="s">
        <v>1168</v>
      </c>
    </row>
    <row r="11" spans="1:4">
      <c r="A11" t="str">
        <f t="shared" si="0"/>
        <v>A03050-GREEN</v>
      </c>
      <c r="B11" t="s">
        <v>1169</v>
      </c>
      <c r="C11" t="s">
        <v>1170</v>
      </c>
    </row>
    <row r="12" spans="1:4">
      <c r="A12" t="str">
        <f t="shared" si="0"/>
        <v>A03066-ELSBERN</v>
      </c>
      <c r="B12" t="s">
        <v>1171</v>
      </c>
      <c r="C12" t="s">
        <v>1172</v>
      </c>
    </row>
    <row r="13" spans="1:4">
      <c r="A13" t="str">
        <f t="shared" si="0"/>
        <v>A03502-HARPERS FERRY</v>
      </c>
      <c r="B13" t="s">
        <v>901</v>
      </c>
      <c r="C13" t="s">
        <v>902</v>
      </c>
      <c r="D13" t="s">
        <v>1581</v>
      </c>
    </row>
    <row r="14" spans="1:4">
      <c r="A14" t="str">
        <f t="shared" si="0"/>
        <v>A04016-WALNUT CITY</v>
      </c>
      <c r="B14" t="s">
        <v>1173</v>
      </c>
      <c r="C14" t="s">
        <v>1174</v>
      </c>
    </row>
    <row r="15" spans="1:4">
      <c r="A15" t="str">
        <f t="shared" si="0"/>
        <v>A05506-EXIRA</v>
      </c>
      <c r="B15" t="s">
        <v>903</v>
      </c>
      <c r="C15" t="s">
        <v>904</v>
      </c>
    </row>
    <row r="16" spans="1:4">
      <c r="A16" t="str">
        <f t="shared" si="0"/>
        <v>A06006-GARRISON B</v>
      </c>
      <c r="B16" t="s">
        <v>1175</v>
      </c>
      <c r="C16" t="s">
        <v>1176</v>
      </c>
    </row>
    <row r="17" spans="1:4">
      <c r="A17" t="str">
        <f t="shared" si="0"/>
        <v>A06012-JABENS</v>
      </c>
      <c r="B17" t="s">
        <v>1177</v>
      </c>
      <c r="C17" t="s">
        <v>1178</v>
      </c>
    </row>
    <row r="18" spans="1:4">
      <c r="A18" t="str">
        <f t="shared" si="0"/>
        <v>A07004-WATERLOO SOUTH</v>
      </c>
      <c r="B18" t="s">
        <v>1179</v>
      </c>
      <c r="C18" t="s">
        <v>1180</v>
      </c>
    </row>
    <row r="19" spans="1:4">
      <c r="A19" t="str">
        <f t="shared" si="0"/>
        <v>A07008-MORGAN</v>
      </c>
      <c r="B19" t="s">
        <v>1181</v>
      </c>
      <c r="C19" t="s">
        <v>1182</v>
      </c>
    </row>
    <row r="20" spans="1:4">
      <c r="A20" t="str">
        <f t="shared" si="0"/>
        <v>A07018-RAYMOND-PESKE</v>
      </c>
      <c r="B20" t="s">
        <v>1183</v>
      </c>
      <c r="C20" t="s">
        <v>1184</v>
      </c>
    </row>
    <row r="21" spans="1:4">
      <c r="A21" t="str">
        <f t="shared" si="0"/>
        <v>A07020-STEINBRON</v>
      </c>
      <c r="B21" t="s">
        <v>1185</v>
      </c>
      <c r="C21" t="s">
        <v>1186</v>
      </c>
    </row>
    <row r="22" spans="1:4">
      <c r="A22" t="str">
        <f t="shared" si="0"/>
        <v>A07508-GILBERTVILLE</v>
      </c>
      <c r="B22" t="s">
        <v>906</v>
      </c>
      <c r="C22" t="s">
        <v>907</v>
      </c>
    </row>
    <row r="23" spans="1:4">
      <c r="A23" t="str">
        <f t="shared" si="0"/>
        <v>A09006-TRIPOLI-PLATTE</v>
      </c>
      <c r="B23" t="s">
        <v>1187</v>
      </c>
      <c r="C23" t="s">
        <v>1188</v>
      </c>
      <c r="D23" t="s">
        <v>1581</v>
      </c>
    </row>
    <row r="24" spans="1:4">
      <c r="A24" t="str">
        <f t="shared" si="0"/>
        <v>A10002-WESTON-LAMONT</v>
      </c>
      <c r="B24" t="s">
        <v>1189</v>
      </c>
      <c r="C24" t="s">
        <v>1190</v>
      </c>
      <c r="D24" t="s">
        <v>1581</v>
      </c>
    </row>
    <row r="25" spans="1:4">
      <c r="A25" t="str">
        <f t="shared" si="0"/>
        <v>A10004-BLOOM-JESUP</v>
      </c>
      <c r="B25" t="s">
        <v>1191</v>
      </c>
      <c r="C25" t="s">
        <v>1192</v>
      </c>
    </row>
    <row r="26" spans="1:4">
      <c r="A26" t="str">
        <f t="shared" si="0"/>
        <v>A10008-OELWEIN</v>
      </c>
      <c r="B26" t="s">
        <v>1193</v>
      </c>
      <c r="C26" t="s">
        <v>1194</v>
      </c>
    </row>
    <row r="27" spans="1:4">
      <c r="A27" t="str">
        <f t="shared" si="0"/>
        <v>A10010-HAZELTON</v>
      </c>
      <c r="B27" t="s">
        <v>1195</v>
      </c>
      <c r="C27" t="s">
        <v>1196</v>
      </c>
      <c r="D27" t="s">
        <v>1581</v>
      </c>
    </row>
    <row r="28" spans="1:4">
      <c r="A28" t="str">
        <f t="shared" si="0"/>
        <v>A10016-OELWEIN #2</v>
      </c>
      <c r="B28" t="s">
        <v>1197</v>
      </c>
      <c r="C28" t="s">
        <v>1198</v>
      </c>
    </row>
    <row r="29" spans="1:4">
      <c r="A29" t="str">
        <f t="shared" si="0"/>
        <v>A10022-BROOKS</v>
      </c>
      <c r="B29" t="s">
        <v>1199</v>
      </c>
      <c r="C29" t="s">
        <v>909</v>
      </c>
    </row>
    <row r="30" spans="1:4">
      <c r="A30" t="str">
        <f t="shared" si="0"/>
        <v>A10030-SOUTH AURORA</v>
      </c>
      <c r="B30" t="s">
        <v>1200</v>
      </c>
      <c r="C30" t="s">
        <v>1201</v>
      </c>
      <c r="D30" t="s">
        <v>1581</v>
      </c>
    </row>
    <row r="31" spans="1:4">
      <c r="A31" t="str">
        <f t="shared" si="0"/>
        <v>A12502-CLARKSVILLE</v>
      </c>
      <c r="B31" t="s">
        <v>910</v>
      </c>
      <c r="C31" t="s">
        <v>911</v>
      </c>
    </row>
    <row r="32" spans="1:4">
      <c r="A32" t="str">
        <f t="shared" si="0"/>
        <v>A14504-REINHART</v>
      </c>
      <c r="B32" t="s">
        <v>913</v>
      </c>
      <c r="C32" t="s">
        <v>914</v>
      </c>
    </row>
    <row r="33" spans="1:4">
      <c r="A33" t="str">
        <f t="shared" si="0"/>
        <v>A14510-LANESBORO</v>
      </c>
      <c r="B33" t="s">
        <v>915</v>
      </c>
      <c r="C33" t="s">
        <v>916</v>
      </c>
    </row>
    <row r="34" spans="1:4">
      <c r="A34" t="str">
        <f t="shared" si="0"/>
        <v>A14514-MACKE</v>
      </c>
      <c r="B34" t="s">
        <v>917</v>
      </c>
      <c r="C34" t="s">
        <v>918</v>
      </c>
    </row>
    <row r="35" spans="1:4">
      <c r="A35" t="str">
        <f t="shared" si="0"/>
        <v>A14518-MILLER</v>
      </c>
      <c r="B35" t="s">
        <v>919</v>
      </c>
      <c r="C35" t="s">
        <v>908</v>
      </c>
    </row>
    <row r="36" spans="1:4">
      <c r="A36" t="str">
        <f t="shared" si="0"/>
        <v>A16004-LOWDEN-SCHNECKLOTH</v>
      </c>
      <c r="B36" t="s">
        <v>1202</v>
      </c>
      <c r="C36" t="s">
        <v>1203</v>
      </c>
    </row>
    <row r="37" spans="1:4">
      <c r="A37" t="str">
        <f t="shared" si="0"/>
        <v>A16006-STONEMILL</v>
      </c>
      <c r="B37" t="s">
        <v>1204</v>
      </c>
      <c r="C37" t="s">
        <v>1205</v>
      </c>
      <c r="D37" t="s">
        <v>1581</v>
      </c>
    </row>
    <row r="38" spans="1:4">
      <c r="A38" t="str">
        <f t="shared" si="0"/>
        <v>A16012-ONION GROVE</v>
      </c>
      <c r="B38" t="s">
        <v>1206</v>
      </c>
      <c r="C38" t="s">
        <v>920</v>
      </c>
    </row>
    <row r="39" spans="1:4">
      <c r="A39" t="str">
        <f t="shared" si="0"/>
        <v>A16022-TRICON</v>
      </c>
      <c r="B39" t="s">
        <v>1207</v>
      </c>
      <c r="C39" t="s">
        <v>1208</v>
      </c>
    </row>
    <row r="40" spans="1:4">
      <c r="A40" t="str">
        <f t="shared" si="0"/>
        <v>A17008-PORTLAND WEST</v>
      </c>
      <c r="B40" t="s">
        <v>1209</v>
      </c>
      <c r="C40" t="s">
        <v>1210</v>
      </c>
    </row>
    <row r="41" spans="1:4">
      <c r="A41" t="str">
        <f t="shared" si="0"/>
        <v>A17012-UBBEN</v>
      </c>
      <c r="B41" t="s">
        <v>1211</v>
      </c>
      <c r="C41" t="s">
        <v>1212</v>
      </c>
      <c r="D41" t="s">
        <v>1581</v>
      </c>
    </row>
    <row r="42" spans="1:4">
      <c r="A42" t="str">
        <f t="shared" si="0"/>
        <v>A17020-MASON CITY</v>
      </c>
      <c r="B42" t="s">
        <v>1213</v>
      </c>
      <c r="C42" t="s">
        <v>1214</v>
      </c>
    </row>
    <row r="43" spans="1:4">
      <c r="A43" t="str">
        <f t="shared" si="0"/>
        <v>A17514-HOLCIM SAND</v>
      </c>
      <c r="B43" t="s">
        <v>921</v>
      </c>
      <c r="C43" t="s">
        <v>922</v>
      </c>
    </row>
    <row r="44" spans="1:4">
      <c r="A44" t="str">
        <f t="shared" si="0"/>
        <v>A18506-CHEROKEE SOUTH</v>
      </c>
      <c r="B44" t="s">
        <v>923</v>
      </c>
      <c r="C44" t="s">
        <v>924</v>
      </c>
    </row>
    <row r="45" spans="1:4">
      <c r="A45" t="str">
        <f t="shared" si="0"/>
        <v>A18514-LARRABEE-MONTGOMERY</v>
      </c>
      <c r="B45" t="s">
        <v>925</v>
      </c>
      <c r="C45" t="s">
        <v>926</v>
      </c>
    </row>
    <row r="46" spans="1:4">
      <c r="A46" t="str">
        <f t="shared" si="0"/>
        <v>A18526-CHEROKEE NORTH</v>
      </c>
      <c r="B46" t="s">
        <v>927</v>
      </c>
      <c r="C46" t="s">
        <v>928</v>
      </c>
    </row>
    <row r="47" spans="1:4">
      <c r="A47" t="str">
        <f t="shared" si="0"/>
        <v>A18528-WASHTA</v>
      </c>
      <c r="B47" t="s">
        <v>929</v>
      </c>
      <c r="C47" t="s">
        <v>930</v>
      </c>
    </row>
    <row r="48" spans="1:4">
      <c r="A48" t="str">
        <f t="shared" si="0"/>
        <v>A18534-NELSON</v>
      </c>
      <c r="B48" t="s">
        <v>931</v>
      </c>
      <c r="C48" t="s">
        <v>932</v>
      </c>
    </row>
    <row r="49" spans="1:4">
      <c r="A49" t="str">
        <f t="shared" si="0"/>
        <v>A19522-BUCKY'S</v>
      </c>
      <c r="B49" t="s">
        <v>933</v>
      </c>
      <c r="C49" t="s">
        <v>934</v>
      </c>
      <c r="D49" t="s">
        <v>1581</v>
      </c>
    </row>
    <row r="50" spans="1:4">
      <c r="A50" t="str">
        <f t="shared" si="0"/>
        <v>A21506-EVERLY</v>
      </c>
      <c r="B50" t="s">
        <v>935</v>
      </c>
      <c r="C50" t="s">
        <v>936</v>
      </c>
    </row>
    <row r="51" spans="1:4">
      <c r="A51" t="str">
        <f t="shared" si="0"/>
        <v>A21516-SPENCER #1</v>
      </c>
      <c r="B51" t="s">
        <v>937</v>
      </c>
      <c r="C51" t="s">
        <v>938</v>
      </c>
    </row>
    <row r="52" spans="1:4">
      <c r="A52" t="str">
        <f t="shared" si="0"/>
        <v>A22004-BENTE-ELKADER-WATSON</v>
      </c>
      <c r="B52" t="s">
        <v>1215</v>
      </c>
      <c r="C52" t="s">
        <v>1216</v>
      </c>
    </row>
    <row r="53" spans="1:4">
      <c r="A53" t="str">
        <f t="shared" si="0"/>
        <v>A22010-OSTERDOCK</v>
      </c>
      <c r="B53" t="s">
        <v>1217</v>
      </c>
      <c r="C53" t="s">
        <v>1218</v>
      </c>
    </row>
    <row r="54" spans="1:4">
      <c r="A54" t="str">
        <f t="shared" si="0"/>
        <v>A22012-SCHMIDT</v>
      </c>
      <c r="B54" t="s">
        <v>1219</v>
      </c>
      <c r="C54" t="s">
        <v>1220</v>
      </c>
    </row>
    <row r="55" spans="1:4">
      <c r="A55" t="str">
        <f t="shared" si="0"/>
        <v>A22014-BLUME</v>
      </c>
      <c r="B55" t="s">
        <v>1221</v>
      </c>
      <c r="C55" t="s">
        <v>1222</v>
      </c>
    </row>
    <row r="56" spans="1:4">
      <c r="A56" t="str">
        <f t="shared" si="0"/>
        <v>A22016-GISLESON</v>
      </c>
      <c r="B56" t="s">
        <v>1223</v>
      </c>
      <c r="C56" t="s">
        <v>1224</v>
      </c>
    </row>
    <row r="57" spans="1:4">
      <c r="A57" t="str">
        <f t="shared" si="0"/>
        <v>A22020-MUELLER</v>
      </c>
      <c r="B57" t="s">
        <v>1225</v>
      </c>
      <c r="C57" t="s">
        <v>1226</v>
      </c>
    </row>
    <row r="58" spans="1:4">
      <c r="A58" t="str">
        <f t="shared" si="0"/>
        <v>A22030-EBERHARDT</v>
      </c>
      <c r="B58" t="s">
        <v>1227</v>
      </c>
      <c r="C58" t="s">
        <v>1228</v>
      </c>
    </row>
    <row r="59" spans="1:4">
      <c r="A59" t="str">
        <f t="shared" si="0"/>
        <v>A22034-KRUSE</v>
      </c>
      <c r="B59" t="s">
        <v>1229</v>
      </c>
      <c r="C59" t="s">
        <v>1230</v>
      </c>
      <c r="D59" t="s">
        <v>1581</v>
      </c>
    </row>
    <row r="60" spans="1:4">
      <c r="A60" t="str">
        <f t="shared" si="0"/>
        <v>A22038-FASSBINDER</v>
      </c>
      <c r="B60" t="s">
        <v>1231</v>
      </c>
      <c r="C60" t="s">
        <v>1232</v>
      </c>
    </row>
    <row r="61" spans="1:4">
      <c r="A61" t="str">
        <f t="shared" si="0"/>
        <v>A22040-HARTMAN</v>
      </c>
      <c r="B61" t="s">
        <v>1233</v>
      </c>
      <c r="C61" t="s">
        <v>1234</v>
      </c>
    </row>
    <row r="62" spans="1:4">
      <c r="A62" t="str">
        <f t="shared" si="0"/>
        <v>A22060-JOHNSON</v>
      </c>
      <c r="B62" t="s">
        <v>1235</v>
      </c>
      <c r="C62" t="s">
        <v>1236</v>
      </c>
    </row>
    <row r="63" spans="1:4">
      <c r="A63" t="str">
        <f t="shared" si="0"/>
        <v>A22062-SNY MAGILL</v>
      </c>
      <c r="B63" t="s">
        <v>1237</v>
      </c>
      <c r="C63" t="s">
        <v>1238</v>
      </c>
    </row>
    <row r="64" spans="1:4">
      <c r="A64" t="str">
        <f t="shared" si="0"/>
        <v>A22068-MILLVILLE</v>
      </c>
      <c r="B64" t="s">
        <v>1239</v>
      </c>
      <c r="C64" t="s">
        <v>1240</v>
      </c>
    </row>
    <row r="65" spans="1:4">
      <c r="A65" t="str">
        <f t="shared" si="0"/>
        <v>A22070-BERNHARD/GIARD</v>
      </c>
      <c r="B65" t="s">
        <v>1241</v>
      </c>
      <c r="C65" t="s">
        <v>1242</v>
      </c>
    </row>
    <row r="66" spans="1:4">
      <c r="A66" t="str">
        <f t="shared" si="0"/>
        <v>A22074-STRAWBERRY POINT</v>
      </c>
      <c r="B66" t="s">
        <v>1243</v>
      </c>
      <c r="C66" t="s">
        <v>1244</v>
      </c>
    </row>
    <row r="67" spans="1:4">
      <c r="A67" t="str">
        <f t="shared" si="0"/>
        <v>A22084-MOYNA</v>
      </c>
      <c r="B67" t="s">
        <v>1245</v>
      </c>
      <c r="C67" t="s">
        <v>939</v>
      </c>
    </row>
    <row r="68" spans="1:4">
      <c r="A68" t="str">
        <f t="shared" si="0"/>
        <v>A22090-FRENCHTOWN</v>
      </c>
      <c r="B68" t="s">
        <v>1246</v>
      </c>
      <c r="C68" t="s">
        <v>1247</v>
      </c>
      <c r="D68" t="s">
        <v>1581</v>
      </c>
    </row>
    <row r="69" spans="1:4">
      <c r="A69" t="str">
        <f t="shared" ref="A69:A132" si="1">CONCATENATE(B69,"-",C69)</f>
        <v>A23002-ELWOOD-YEAGER</v>
      </c>
      <c r="B69" t="s">
        <v>1248</v>
      </c>
      <c r="C69" t="s">
        <v>1249</v>
      </c>
    </row>
    <row r="70" spans="1:4">
      <c r="A70" t="str">
        <f t="shared" si="1"/>
        <v>A23004-BEHR</v>
      </c>
      <c r="B70" t="s">
        <v>1250</v>
      </c>
      <c r="C70" t="s">
        <v>941</v>
      </c>
    </row>
    <row r="71" spans="1:4">
      <c r="A71" t="str">
        <f t="shared" si="1"/>
        <v>A23006-SHAFFTON</v>
      </c>
      <c r="B71" t="s">
        <v>1251</v>
      </c>
      <c r="C71" t="s">
        <v>942</v>
      </c>
    </row>
    <row r="72" spans="1:4">
      <c r="A72" t="str">
        <f t="shared" si="1"/>
        <v>A23504-BEHR</v>
      </c>
      <c r="B72" t="s">
        <v>940</v>
      </c>
      <c r="C72" t="s">
        <v>941</v>
      </c>
    </row>
    <row r="73" spans="1:4">
      <c r="A73" t="str">
        <f t="shared" si="1"/>
        <v>A24512-DUNLAP</v>
      </c>
      <c r="B73" t="s">
        <v>943</v>
      </c>
      <c r="C73" t="s">
        <v>944</v>
      </c>
    </row>
    <row r="74" spans="1:4">
      <c r="A74" t="str">
        <f t="shared" si="1"/>
        <v>A25510-PERRY</v>
      </c>
      <c r="B74" t="s">
        <v>945</v>
      </c>
      <c r="C74" t="s">
        <v>946</v>
      </c>
    </row>
    <row r="75" spans="1:4">
      <c r="A75" t="str">
        <f t="shared" si="1"/>
        <v>A25514-BOONEVILLE</v>
      </c>
      <c r="B75" t="s">
        <v>947</v>
      </c>
      <c r="C75" t="s">
        <v>948</v>
      </c>
    </row>
    <row r="76" spans="1:4">
      <c r="A76" t="str">
        <f t="shared" si="1"/>
        <v>A25516-VAN METER SOUTH</v>
      </c>
      <c r="B76" t="s">
        <v>949</v>
      </c>
      <c r="C76" t="s">
        <v>950</v>
      </c>
    </row>
    <row r="77" spans="1:4">
      <c r="A77" t="str">
        <f t="shared" si="1"/>
        <v>A25518-RACCOON RIVER SAND</v>
      </c>
      <c r="B77" t="s">
        <v>951</v>
      </c>
      <c r="C77" t="s">
        <v>952</v>
      </c>
    </row>
    <row r="78" spans="1:4">
      <c r="A78" t="str">
        <f t="shared" si="1"/>
        <v>A25520-LEAGACY MATERIALS</v>
      </c>
      <c r="B78" t="s">
        <v>953</v>
      </c>
      <c r="C78" t="s">
        <v>1252</v>
      </c>
    </row>
    <row r="79" spans="1:4">
      <c r="A79" t="str">
        <f t="shared" si="1"/>
        <v>A25522-BOONEVILLE WEST</v>
      </c>
      <c r="B79" t="s">
        <v>954</v>
      </c>
      <c r="C79" t="s">
        <v>955</v>
      </c>
    </row>
    <row r="80" spans="1:4">
      <c r="A80" t="str">
        <f t="shared" si="1"/>
        <v>A26004-LEWIS</v>
      </c>
      <c r="B80" t="s">
        <v>1253</v>
      </c>
      <c r="C80" t="s">
        <v>1254</v>
      </c>
    </row>
    <row r="81" spans="1:4">
      <c r="A81" t="str">
        <f t="shared" si="1"/>
        <v>A26006-BROWN</v>
      </c>
      <c r="B81" t="s">
        <v>1255</v>
      </c>
      <c r="C81" t="s">
        <v>1256</v>
      </c>
    </row>
    <row r="82" spans="1:4">
      <c r="A82" t="str">
        <f t="shared" si="1"/>
        <v>A28008-EDGEWOOD WEST</v>
      </c>
      <c r="B82" t="s">
        <v>1257</v>
      </c>
      <c r="C82" t="s">
        <v>1258</v>
      </c>
    </row>
    <row r="83" spans="1:4">
      <c r="A83" t="str">
        <f t="shared" si="1"/>
        <v>A28010-TIBBOTT</v>
      </c>
      <c r="B83" t="s">
        <v>1259</v>
      </c>
      <c r="C83" t="s">
        <v>1260</v>
      </c>
    </row>
    <row r="84" spans="1:4">
      <c r="A84" t="str">
        <f t="shared" si="1"/>
        <v>A28012-BAUL</v>
      </c>
      <c r="B84" t="s">
        <v>1261</v>
      </c>
      <c r="C84" t="s">
        <v>1262</v>
      </c>
    </row>
    <row r="85" spans="1:4">
      <c r="A85" t="str">
        <f t="shared" si="1"/>
        <v>A28014-LOGAN</v>
      </c>
      <c r="B85" t="s">
        <v>1263</v>
      </c>
      <c r="C85" t="s">
        <v>956</v>
      </c>
    </row>
    <row r="86" spans="1:4">
      <c r="A86" t="str">
        <f t="shared" si="1"/>
        <v>A28016-WHITE</v>
      </c>
      <c r="B86" t="s">
        <v>1264</v>
      </c>
      <c r="C86" t="s">
        <v>1265</v>
      </c>
    </row>
    <row r="87" spans="1:4">
      <c r="A87" t="str">
        <f t="shared" si="1"/>
        <v>A28038-EDGEWOOD EAST</v>
      </c>
      <c r="B87" t="s">
        <v>1266</v>
      </c>
      <c r="C87" t="s">
        <v>1267</v>
      </c>
    </row>
    <row r="88" spans="1:4">
      <c r="A88" t="str">
        <f t="shared" si="1"/>
        <v>A28040-KRAPFL</v>
      </c>
      <c r="B88" t="s">
        <v>1268</v>
      </c>
      <c r="C88" t="s">
        <v>1269</v>
      </c>
      <c r="D88" t="s">
        <v>1581</v>
      </c>
    </row>
    <row r="89" spans="1:4">
      <c r="A89" t="str">
        <f t="shared" si="1"/>
        <v>A28044-DUNDEE</v>
      </c>
      <c r="B89" t="s">
        <v>1270</v>
      </c>
      <c r="C89" t="s">
        <v>1271</v>
      </c>
    </row>
    <row r="90" spans="1:4">
      <c r="A90" t="str">
        <f t="shared" si="1"/>
        <v>A28052-MANCHESTER</v>
      </c>
      <c r="B90" t="s">
        <v>1272</v>
      </c>
      <c r="C90" t="s">
        <v>957</v>
      </c>
    </row>
    <row r="91" spans="1:4">
      <c r="A91" t="str">
        <f t="shared" si="1"/>
        <v>A29002-MEDIAPOLIS</v>
      </c>
      <c r="B91" t="s">
        <v>1273</v>
      </c>
      <c r="C91" t="s">
        <v>1582</v>
      </c>
    </row>
    <row r="92" spans="1:4">
      <c r="A92" t="str">
        <f t="shared" si="1"/>
        <v>A29008-NELSON</v>
      </c>
      <c r="B92" t="s">
        <v>1274</v>
      </c>
      <c r="C92" t="s">
        <v>932</v>
      </c>
    </row>
    <row r="93" spans="1:4">
      <c r="A93" t="str">
        <f t="shared" si="1"/>
        <v>A29502-SPRING GROVE</v>
      </c>
      <c r="B93" t="s">
        <v>958</v>
      </c>
      <c r="C93" t="s">
        <v>959</v>
      </c>
    </row>
    <row r="94" spans="1:4">
      <c r="A94" t="str">
        <f t="shared" si="1"/>
        <v>A30508-FOSTORIA/LOST</v>
      </c>
      <c r="B94" t="s">
        <v>960</v>
      </c>
      <c r="C94" t="s">
        <v>961</v>
      </c>
    </row>
    <row r="95" spans="1:4">
      <c r="A95" t="str">
        <f t="shared" si="1"/>
        <v>A30510-WEDEKING</v>
      </c>
      <c r="B95" t="s">
        <v>962</v>
      </c>
      <c r="C95" t="s">
        <v>963</v>
      </c>
    </row>
    <row r="96" spans="1:4">
      <c r="A96" t="str">
        <f t="shared" si="1"/>
        <v>A30520-MILFORD/DERNER</v>
      </c>
      <c r="B96" t="s">
        <v>964</v>
      </c>
      <c r="C96" t="s">
        <v>965</v>
      </c>
    </row>
    <row r="97" spans="1:4">
      <c r="A97" t="str">
        <f t="shared" si="1"/>
        <v>A31002-ROSE SPUR</v>
      </c>
      <c r="B97" t="s">
        <v>1275</v>
      </c>
      <c r="C97" t="s">
        <v>1276</v>
      </c>
    </row>
    <row r="98" spans="1:4">
      <c r="A98" t="str">
        <f t="shared" si="1"/>
        <v>A31006-DYERSVILLE EAST</v>
      </c>
      <c r="B98" t="s">
        <v>1277</v>
      </c>
      <c r="C98" t="s">
        <v>1278</v>
      </c>
    </row>
    <row r="99" spans="1:4">
      <c r="A99" t="str">
        <f t="shared" si="1"/>
        <v>A31008-KLEIN-RICHARDSVILLE</v>
      </c>
      <c r="B99" t="s">
        <v>1279</v>
      </c>
      <c r="C99" t="s">
        <v>1280</v>
      </c>
    </row>
    <row r="100" spans="1:4">
      <c r="A100" t="str">
        <f t="shared" si="1"/>
        <v>A31010-BROWN</v>
      </c>
      <c r="B100" t="s">
        <v>1281</v>
      </c>
      <c r="C100" t="s">
        <v>1256</v>
      </c>
    </row>
    <row r="101" spans="1:4">
      <c r="A101" t="str">
        <f t="shared" si="1"/>
        <v>A31014-KURT</v>
      </c>
      <c r="B101" t="s">
        <v>1282</v>
      </c>
      <c r="C101" t="s">
        <v>1283</v>
      </c>
      <c r="D101" t="s">
        <v>1581</v>
      </c>
    </row>
    <row r="102" spans="1:4">
      <c r="A102" t="str">
        <f t="shared" si="1"/>
        <v>A31018-MELOY</v>
      </c>
      <c r="B102" t="s">
        <v>1284</v>
      </c>
      <c r="C102" t="s">
        <v>1285</v>
      </c>
    </row>
    <row r="103" spans="1:4">
      <c r="A103" t="str">
        <f t="shared" si="1"/>
        <v>A31020-SCHLITCHE</v>
      </c>
      <c r="B103" t="s">
        <v>1286</v>
      </c>
      <c r="C103" t="s">
        <v>1287</v>
      </c>
    </row>
    <row r="104" spans="1:4">
      <c r="A104" t="str">
        <f t="shared" si="1"/>
        <v>A31026-ARNSDORF</v>
      </c>
      <c r="B104" t="s">
        <v>1288</v>
      </c>
      <c r="C104" t="s">
        <v>1289</v>
      </c>
    </row>
    <row r="105" spans="1:4">
      <c r="A105" t="str">
        <f t="shared" si="1"/>
        <v>A31028-THOLE</v>
      </c>
      <c r="B105" t="s">
        <v>1290</v>
      </c>
      <c r="C105" t="s">
        <v>1291</v>
      </c>
    </row>
    <row r="106" spans="1:4">
      <c r="A106" t="str">
        <f t="shared" si="1"/>
        <v>A31032-CASCADE-REITER</v>
      </c>
      <c r="B106" t="s">
        <v>1292</v>
      </c>
      <c r="C106" t="s">
        <v>1293</v>
      </c>
    </row>
    <row r="107" spans="1:4">
      <c r="A107" t="str">
        <f t="shared" si="1"/>
        <v>A31046-DECKER</v>
      </c>
      <c r="B107" t="s">
        <v>1294</v>
      </c>
      <c r="C107" t="s">
        <v>1295</v>
      </c>
    </row>
    <row r="108" spans="1:4">
      <c r="A108" t="str">
        <f t="shared" si="1"/>
        <v>A31048-MCDERMOTT</v>
      </c>
      <c r="B108" t="s">
        <v>1296</v>
      </c>
      <c r="C108" t="s">
        <v>1297</v>
      </c>
    </row>
    <row r="109" spans="1:4">
      <c r="A109" t="str">
        <f t="shared" si="1"/>
        <v>A31050-PLOESSEL-DYERSVILLE</v>
      </c>
      <c r="B109" t="s">
        <v>1298</v>
      </c>
      <c r="C109" t="s">
        <v>1299</v>
      </c>
    </row>
    <row r="110" spans="1:4">
      <c r="A110" t="str">
        <f t="shared" si="1"/>
        <v>A31052-EPWORTH-KIDDER</v>
      </c>
      <c r="B110" t="s">
        <v>1300</v>
      </c>
      <c r="C110" t="s">
        <v>1301</v>
      </c>
    </row>
    <row r="111" spans="1:4">
      <c r="A111" t="str">
        <f t="shared" si="1"/>
        <v>A31056-RUBIE</v>
      </c>
      <c r="B111" t="s">
        <v>1302</v>
      </c>
      <c r="C111" t="s">
        <v>1303</v>
      </c>
      <c r="D111" t="s">
        <v>1581</v>
      </c>
    </row>
    <row r="112" spans="1:4">
      <c r="A112" t="str">
        <f t="shared" si="1"/>
        <v>A31060-CASCADE EAST</v>
      </c>
      <c r="B112" t="s">
        <v>1304</v>
      </c>
      <c r="C112" t="s">
        <v>1305</v>
      </c>
      <c r="D112" t="s">
        <v>1581</v>
      </c>
    </row>
    <row r="113" spans="1:4">
      <c r="A113" t="str">
        <f t="shared" si="1"/>
        <v>A31066-FILLMORE</v>
      </c>
      <c r="B113" t="s">
        <v>1306</v>
      </c>
      <c r="C113" t="s">
        <v>966</v>
      </c>
    </row>
    <row r="114" spans="1:4">
      <c r="A114" t="str">
        <f t="shared" si="1"/>
        <v>A31068-DYERSVILLE-MAIERS</v>
      </c>
      <c r="B114" t="s">
        <v>1307</v>
      </c>
      <c r="C114" t="s">
        <v>1308</v>
      </c>
    </row>
    <row r="115" spans="1:4">
      <c r="A115" t="str">
        <f t="shared" si="1"/>
        <v>A32502-ESTHERVILLE</v>
      </c>
      <c r="B115" t="s">
        <v>967</v>
      </c>
      <c r="C115" t="s">
        <v>968</v>
      </c>
    </row>
    <row r="116" spans="1:4">
      <c r="A116" t="str">
        <f t="shared" si="1"/>
        <v>A32530-ESTHERVILLE/WHITE</v>
      </c>
      <c r="B116" t="s">
        <v>969</v>
      </c>
      <c r="C116" t="s">
        <v>970</v>
      </c>
    </row>
    <row r="117" spans="1:4">
      <c r="A117" t="str">
        <f t="shared" si="1"/>
        <v>A32538-JENSEN</v>
      </c>
      <c r="B117" t="s">
        <v>971</v>
      </c>
      <c r="C117" t="s">
        <v>912</v>
      </c>
    </row>
    <row r="118" spans="1:4">
      <c r="A118" t="str">
        <f t="shared" si="1"/>
        <v>A32548-LILLAND</v>
      </c>
      <c r="B118" t="s">
        <v>972</v>
      </c>
      <c r="C118" t="s">
        <v>973</v>
      </c>
    </row>
    <row r="119" spans="1:4">
      <c r="A119" t="str">
        <f t="shared" si="1"/>
        <v>A33002-ELDORADO-JACOBSEN</v>
      </c>
      <c r="B119" t="s">
        <v>1309</v>
      </c>
      <c r="C119" t="s">
        <v>1310</v>
      </c>
      <c r="D119" t="s">
        <v>1581</v>
      </c>
    </row>
    <row r="120" spans="1:4">
      <c r="A120" t="str">
        <f t="shared" si="1"/>
        <v>A33024-WAUCOMA</v>
      </c>
      <c r="B120" t="s">
        <v>1311</v>
      </c>
      <c r="C120" t="s">
        <v>1312</v>
      </c>
      <c r="D120" t="s">
        <v>1581</v>
      </c>
    </row>
    <row r="121" spans="1:4">
      <c r="A121" t="str">
        <f t="shared" si="1"/>
        <v>A33038-PAPE</v>
      </c>
      <c r="B121" t="s">
        <v>1313</v>
      </c>
      <c r="C121" t="s">
        <v>974</v>
      </c>
      <c r="D121" t="s">
        <v>1581</v>
      </c>
    </row>
    <row r="122" spans="1:4">
      <c r="A122" t="str">
        <f t="shared" si="1"/>
        <v>A34002-CARVILLE-BUNN</v>
      </c>
      <c r="B122" t="s">
        <v>1314</v>
      </c>
      <c r="C122" t="s">
        <v>1315</v>
      </c>
    </row>
    <row r="123" spans="1:4">
      <c r="A123" t="str">
        <f t="shared" si="1"/>
        <v>A34004-MAXON</v>
      </c>
      <c r="B123" t="s">
        <v>1316</v>
      </c>
      <c r="C123" t="s">
        <v>1317</v>
      </c>
    </row>
    <row r="124" spans="1:4">
      <c r="A124" t="str">
        <f t="shared" si="1"/>
        <v>A34008-WARNHOLTZ</v>
      </c>
      <c r="B124" t="s">
        <v>1318</v>
      </c>
      <c r="C124" t="s">
        <v>1319</v>
      </c>
    </row>
    <row r="125" spans="1:4">
      <c r="A125" t="str">
        <f t="shared" si="1"/>
        <v>A34010-LACOSTE</v>
      </c>
      <c r="B125" t="s">
        <v>1320</v>
      </c>
      <c r="C125" t="s">
        <v>1583</v>
      </c>
      <c r="D125" t="s">
        <v>1581</v>
      </c>
    </row>
    <row r="126" spans="1:4">
      <c r="A126" t="str">
        <f t="shared" si="1"/>
        <v>A34018-JONES</v>
      </c>
      <c r="B126" t="s">
        <v>1321</v>
      </c>
      <c r="C126" t="s">
        <v>1322</v>
      </c>
      <c r="D126" t="s">
        <v>1581</v>
      </c>
    </row>
    <row r="127" spans="1:4">
      <c r="A127" t="str">
        <f t="shared" si="1"/>
        <v>A34502-ROCKFORD</v>
      </c>
      <c r="B127" t="s">
        <v>975</v>
      </c>
      <c r="C127" t="s">
        <v>976</v>
      </c>
    </row>
    <row r="128" spans="1:4">
      <c r="A128" t="str">
        <f t="shared" si="1"/>
        <v>A34516-CEDAR ACRE RESORT</v>
      </c>
      <c r="B128" t="s">
        <v>977</v>
      </c>
      <c r="C128" t="s">
        <v>978</v>
      </c>
    </row>
    <row r="129" spans="1:4">
      <c r="A129" t="str">
        <f t="shared" si="1"/>
        <v>A34520-FOOTHILL</v>
      </c>
      <c r="B129" t="s">
        <v>979</v>
      </c>
      <c r="C129" t="s">
        <v>980</v>
      </c>
    </row>
    <row r="130" spans="1:4">
      <c r="A130" t="str">
        <f t="shared" si="1"/>
        <v>A35502-GENEVA</v>
      </c>
      <c r="B130" t="s">
        <v>981</v>
      </c>
      <c r="C130" t="s">
        <v>982</v>
      </c>
    </row>
    <row r="131" spans="1:4">
      <c r="A131" t="str">
        <f t="shared" si="1"/>
        <v>A35522-MCDOWELL SAND</v>
      </c>
      <c r="B131" t="s">
        <v>983</v>
      </c>
      <c r="C131" t="s">
        <v>984</v>
      </c>
    </row>
    <row r="132" spans="1:4">
      <c r="A132" t="str">
        <f t="shared" si="1"/>
        <v>A37504-JEFFERSON</v>
      </c>
      <c r="B132" t="s">
        <v>985</v>
      </c>
      <c r="C132" t="s">
        <v>986</v>
      </c>
    </row>
    <row r="133" spans="1:4">
      <c r="A133" t="str">
        <f t="shared" ref="A133:A196" si="2">CONCATENATE(B133,"-",C133)</f>
        <v>A37520-GREEN COUNTY MATERIALS</v>
      </c>
      <c r="B133" t="s">
        <v>988</v>
      </c>
      <c r="C133" t="s">
        <v>989</v>
      </c>
    </row>
    <row r="134" spans="1:4">
      <c r="A134" t="str">
        <f t="shared" si="2"/>
        <v>A40006-GRANDGEORGE</v>
      </c>
      <c r="B134" t="s">
        <v>1323</v>
      </c>
      <c r="C134" t="s">
        <v>1324</v>
      </c>
      <c r="D134" t="s">
        <v>1581</v>
      </c>
    </row>
    <row r="135" spans="1:4">
      <c r="A135" t="str">
        <f t="shared" si="2"/>
        <v>A41002-GARNER NORTH</v>
      </c>
      <c r="B135" t="s">
        <v>1325</v>
      </c>
      <c r="C135" t="s">
        <v>1326</v>
      </c>
      <c r="D135" t="s">
        <v>1581</v>
      </c>
    </row>
    <row r="136" spans="1:4">
      <c r="A136" t="str">
        <f t="shared" si="2"/>
        <v>A42002-ALDEN</v>
      </c>
      <c r="B136" t="s">
        <v>1327</v>
      </c>
      <c r="C136" t="s">
        <v>1328</v>
      </c>
      <c r="D136" t="s">
        <v>1581</v>
      </c>
    </row>
    <row r="137" spans="1:4">
      <c r="A137" t="str">
        <f t="shared" si="2"/>
        <v>A42532-H &amp; M FARMS</v>
      </c>
      <c r="B137" t="s">
        <v>990</v>
      </c>
      <c r="C137" t="s">
        <v>991</v>
      </c>
    </row>
    <row r="138" spans="1:4">
      <c r="A138" t="str">
        <f t="shared" si="2"/>
        <v>A43512-WOODBINE-MCCANN</v>
      </c>
      <c r="B138" t="s">
        <v>992</v>
      </c>
      <c r="C138" t="s">
        <v>993</v>
      </c>
    </row>
    <row r="139" spans="1:4">
      <c r="A139" t="str">
        <f t="shared" si="2"/>
        <v>A44006-LEEPER</v>
      </c>
      <c r="B139" t="s">
        <v>1329</v>
      </c>
      <c r="C139" t="s">
        <v>1330</v>
      </c>
    </row>
    <row r="140" spans="1:4">
      <c r="A140" t="str">
        <f t="shared" si="2"/>
        <v>A45006-NELSON</v>
      </c>
      <c r="B140" t="s">
        <v>1331</v>
      </c>
      <c r="C140" t="s">
        <v>932</v>
      </c>
    </row>
    <row r="141" spans="1:4">
      <c r="A141" t="str">
        <f t="shared" si="2"/>
        <v>A45008-DOTZLER</v>
      </c>
      <c r="B141" t="s">
        <v>1332</v>
      </c>
      <c r="C141" t="s">
        <v>1333</v>
      </c>
    </row>
    <row r="142" spans="1:4">
      <c r="A142" t="str">
        <f t="shared" si="2"/>
        <v>A45010-DALEY</v>
      </c>
      <c r="B142" t="s">
        <v>1334</v>
      </c>
      <c r="C142" t="s">
        <v>1335</v>
      </c>
    </row>
    <row r="143" spans="1:4">
      <c r="A143" t="str">
        <f t="shared" si="2"/>
        <v>A45028-ELMA</v>
      </c>
      <c r="B143" t="s">
        <v>1336</v>
      </c>
      <c r="C143" t="s">
        <v>998</v>
      </c>
    </row>
    <row r="144" spans="1:4">
      <c r="A144" t="str">
        <f t="shared" si="2"/>
        <v>A45504-ECKERMAN</v>
      </c>
      <c r="B144" t="s">
        <v>994</v>
      </c>
      <c r="C144" t="s">
        <v>995</v>
      </c>
    </row>
    <row r="145" spans="1:4">
      <c r="A145" t="str">
        <f t="shared" si="2"/>
        <v>A45508-SOVEREIGN</v>
      </c>
      <c r="B145" t="s">
        <v>996</v>
      </c>
      <c r="C145" t="s">
        <v>997</v>
      </c>
    </row>
    <row r="146" spans="1:4">
      <c r="A146" t="str">
        <f t="shared" si="2"/>
        <v>A46004-GRIFFITH</v>
      </c>
      <c r="B146" t="s">
        <v>1337</v>
      </c>
      <c r="C146" t="s">
        <v>1338</v>
      </c>
      <c r="D146" t="s">
        <v>1581</v>
      </c>
    </row>
    <row r="147" spans="1:4">
      <c r="A147" t="str">
        <f t="shared" si="2"/>
        <v>A46006-HODGES</v>
      </c>
      <c r="B147" t="s">
        <v>1339</v>
      </c>
      <c r="C147" t="s">
        <v>1340</v>
      </c>
    </row>
    <row r="148" spans="1:4">
      <c r="A148" t="str">
        <f t="shared" si="2"/>
        <v>A46014-PEDERSEN</v>
      </c>
      <c r="B148" t="s">
        <v>1341</v>
      </c>
      <c r="C148" t="s">
        <v>1000</v>
      </c>
    </row>
    <row r="149" spans="1:4">
      <c r="A149" t="str">
        <f t="shared" si="2"/>
        <v>A46018-MOORE EAST</v>
      </c>
      <c r="B149" t="s">
        <v>1342</v>
      </c>
      <c r="C149" t="s">
        <v>1343</v>
      </c>
      <c r="D149" t="s">
        <v>1581</v>
      </c>
    </row>
    <row r="150" spans="1:4">
      <c r="A150" t="str">
        <f t="shared" si="2"/>
        <v>A46518-PEDERSEN</v>
      </c>
      <c r="B150" t="s">
        <v>999</v>
      </c>
      <c r="C150" t="s">
        <v>1000</v>
      </c>
    </row>
    <row r="151" spans="1:4">
      <c r="A151" t="str">
        <f t="shared" si="2"/>
        <v>A49002-BELLEVUE</v>
      </c>
      <c r="B151" t="s">
        <v>1344</v>
      </c>
      <c r="C151" t="s">
        <v>1002</v>
      </c>
    </row>
    <row r="152" spans="1:4">
      <c r="A152" t="str">
        <f t="shared" si="2"/>
        <v>A49008-IRON HILL</v>
      </c>
      <c r="B152" t="s">
        <v>1345</v>
      </c>
      <c r="C152" t="s">
        <v>1011</v>
      </c>
    </row>
    <row r="153" spans="1:4">
      <c r="A153" t="str">
        <f t="shared" si="2"/>
        <v>A49010-ANDREW</v>
      </c>
      <c r="B153" t="s">
        <v>1346</v>
      </c>
      <c r="C153" t="s">
        <v>1347</v>
      </c>
      <c r="D153" t="s">
        <v>1581</v>
      </c>
    </row>
    <row r="154" spans="1:4">
      <c r="A154" t="str">
        <f t="shared" si="2"/>
        <v>A49012-FROST</v>
      </c>
      <c r="B154" t="s">
        <v>1348</v>
      </c>
      <c r="C154" t="s">
        <v>1349</v>
      </c>
      <c r="D154" t="s">
        <v>1581</v>
      </c>
    </row>
    <row r="155" spans="1:4">
      <c r="A155" t="str">
        <f t="shared" si="2"/>
        <v>A49020-PRESTON</v>
      </c>
      <c r="B155" t="s">
        <v>1350</v>
      </c>
      <c r="C155" t="s">
        <v>1351</v>
      </c>
    </row>
    <row r="156" spans="1:4">
      <c r="A156" t="str">
        <f t="shared" si="2"/>
        <v>A49021-PRESTON R/M</v>
      </c>
      <c r="B156" t="s">
        <v>1352</v>
      </c>
      <c r="C156" t="s">
        <v>1353</v>
      </c>
    </row>
    <row r="157" spans="1:4">
      <c r="A157" t="str">
        <f t="shared" si="2"/>
        <v>A49024-MAQUOKETA EAST</v>
      </c>
      <c r="B157" t="s">
        <v>1354</v>
      </c>
      <c r="C157" t="s">
        <v>1355</v>
      </c>
    </row>
    <row r="158" spans="1:4">
      <c r="A158" t="str">
        <f t="shared" si="2"/>
        <v>A49060-ST DONATUS</v>
      </c>
      <c r="B158" t="s">
        <v>1356</v>
      </c>
      <c r="C158" t="s">
        <v>1357</v>
      </c>
    </row>
    <row r="159" spans="1:4">
      <c r="A159" t="str">
        <f t="shared" si="2"/>
        <v>A49064-VEACH</v>
      </c>
      <c r="B159" t="s">
        <v>1358</v>
      </c>
      <c r="C159" t="s">
        <v>1359</v>
      </c>
    </row>
    <row r="160" spans="1:4">
      <c r="A160" t="str">
        <f t="shared" si="2"/>
        <v>A49068-BELLEVUE FARM</v>
      </c>
      <c r="B160" t="s">
        <v>1360</v>
      </c>
      <c r="C160" t="s">
        <v>1008</v>
      </c>
    </row>
    <row r="161" spans="1:4">
      <c r="A161" t="str">
        <f t="shared" si="2"/>
        <v>A49506-BELLEVUE</v>
      </c>
      <c r="B161" t="s">
        <v>1001</v>
      </c>
      <c r="C161" t="s">
        <v>1002</v>
      </c>
      <c r="D161" t="s">
        <v>1581</v>
      </c>
    </row>
    <row r="162" spans="1:4">
      <c r="A162" t="str">
        <f t="shared" si="2"/>
        <v>A49516-TURNER</v>
      </c>
      <c r="B162" t="s">
        <v>1003</v>
      </c>
      <c r="C162" t="s">
        <v>1004</v>
      </c>
      <c r="D162" t="s">
        <v>1581</v>
      </c>
    </row>
    <row r="163" spans="1:4">
      <c r="A163" t="str">
        <f t="shared" si="2"/>
        <v>A49524-GRIEBEL</v>
      </c>
      <c r="B163" t="s">
        <v>1005</v>
      </c>
      <c r="C163" t="s">
        <v>1006</v>
      </c>
      <c r="D163" t="s">
        <v>1581</v>
      </c>
    </row>
    <row r="164" spans="1:4">
      <c r="A164" t="str">
        <f t="shared" si="2"/>
        <v>A49526-BELLEVUE FARM</v>
      </c>
      <c r="B164" t="s">
        <v>1007</v>
      </c>
      <c r="C164" t="s">
        <v>1008</v>
      </c>
      <c r="D164" t="s">
        <v>1581</v>
      </c>
    </row>
    <row r="165" spans="1:4">
      <c r="A165" t="str">
        <f t="shared" si="2"/>
        <v>A49530-PETERSON</v>
      </c>
      <c r="B165" t="s">
        <v>1009</v>
      </c>
      <c r="C165" t="s">
        <v>1010</v>
      </c>
      <c r="D165" t="s">
        <v>1581</v>
      </c>
    </row>
    <row r="166" spans="1:4">
      <c r="A166" t="str">
        <f t="shared" si="2"/>
        <v>A50002-SULLY MINE</v>
      </c>
      <c r="B166" t="s">
        <v>1361</v>
      </c>
      <c r="C166" t="s">
        <v>1362</v>
      </c>
    </row>
    <row r="167" spans="1:4">
      <c r="A167" t="str">
        <f t="shared" si="2"/>
        <v>A51006-FAIRFIELD</v>
      </c>
      <c r="B167" t="s">
        <v>1363</v>
      </c>
      <c r="C167" t="s">
        <v>1584</v>
      </c>
    </row>
    <row r="168" spans="1:4">
      <c r="A168" t="str">
        <f t="shared" si="2"/>
        <v>A52004-CONKLIN</v>
      </c>
      <c r="B168" t="s">
        <v>1364</v>
      </c>
      <c r="C168" t="s">
        <v>1365</v>
      </c>
      <c r="D168" t="s">
        <v>1581</v>
      </c>
    </row>
    <row r="169" spans="1:4">
      <c r="A169" t="str">
        <f t="shared" si="2"/>
        <v>A52006-KLEIN</v>
      </c>
      <c r="B169" t="s">
        <v>1366</v>
      </c>
      <c r="C169" t="s">
        <v>1367</v>
      </c>
      <c r="D169" t="s">
        <v>1581</v>
      </c>
    </row>
    <row r="170" spans="1:4">
      <c r="A170" t="str">
        <f t="shared" si="2"/>
        <v>A52008-ERNST</v>
      </c>
      <c r="B170" t="s">
        <v>1368</v>
      </c>
      <c r="C170" t="s">
        <v>1369</v>
      </c>
    </row>
    <row r="171" spans="1:4">
      <c r="A171" t="str">
        <f t="shared" si="2"/>
        <v>A53002-FARMERS-BEHRENDS</v>
      </c>
      <c r="B171" t="s">
        <v>1370</v>
      </c>
      <c r="C171" t="s">
        <v>1371</v>
      </c>
    </row>
    <row r="172" spans="1:4">
      <c r="A172" t="str">
        <f t="shared" si="2"/>
        <v>A53006-ANAMOSA</v>
      </c>
      <c r="B172" t="s">
        <v>1372</v>
      </c>
      <c r="C172" t="s">
        <v>1013</v>
      </c>
    </row>
    <row r="173" spans="1:4">
      <c r="A173" t="str">
        <f t="shared" si="2"/>
        <v>A53010-BALLOU-OLIN</v>
      </c>
      <c r="B173" t="s">
        <v>1373</v>
      </c>
      <c r="C173" t="s">
        <v>1374</v>
      </c>
      <c r="D173" t="s">
        <v>1581</v>
      </c>
    </row>
    <row r="174" spans="1:4">
      <c r="A174" t="str">
        <f t="shared" si="2"/>
        <v>A53016-STONE CITY</v>
      </c>
      <c r="B174" t="s">
        <v>1375</v>
      </c>
      <c r="C174" t="s">
        <v>1376</v>
      </c>
    </row>
    <row r="175" spans="1:4">
      <c r="A175" t="str">
        <f t="shared" si="2"/>
        <v>A53018-FINN</v>
      </c>
      <c r="B175" t="s">
        <v>1377</v>
      </c>
      <c r="C175" t="s">
        <v>1378</v>
      </c>
    </row>
    <row r="176" spans="1:4">
      <c r="A176" t="str">
        <f t="shared" si="2"/>
        <v>A53024-SULLIVAN</v>
      </c>
      <c r="B176" t="s">
        <v>1379</v>
      </c>
      <c r="C176" t="s">
        <v>1380</v>
      </c>
    </row>
    <row r="177" spans="1:3">
      <c r="A177" t="str">
        <f t="shared" si="2"/>
        <v>A53026-ANAMOSA</v>
      </c>
      <c r="B177" t="s">
        <v>1381</v>
      </c>
      <c r="C177" t="s">
        <v>1013</v>
      </c>
    </row>
    <row r="178" spans="1:3">
      <c r="A178" t="str">
        <f t="shared" si="2"/>
        <v>A54002-KESWICK</v>
      </c>
      <c r="B178" t="s">
        <v>1382</v>
      </c>
      <c r="C178" t="s">
        <v>1383</v>
      </c>
    </row>
    <row r="179" spans="1:3">
      <c r="A179" t="str">
        <f t="shared" si="2"/>
        <v>A54004-OLLIE</v>
      </c>
      <c r="B179" t="s">
        <v>1384</v>
      </c>
      <c r="C179" t="s">
        <v>1385</v>
      </c>
    </row>
    <row r="180" spans="1:3">
      <c r="A180" t="str">
        <f t="shared" si="2"/>
        <v>A54010-LYLE MINE</v>
      </c>
      <c r="B180" t="s">
        <v>1386</v>
      </c>
      <c r="C180" t="s">
        <v>1387</v>
      </c>
    </row>
    <row r="181" spans="1:3">
      <c r="A181" t="str">
        <f t="shared" si="2"/>
        <v>A56016-HERITAGE</v>
      </c>
      <c r="B181" t="s">
        <v>1388</v>
      </c>
      <c r="C181" t="s">
        <v>1389</v>
      </c>
    </row>
    <row r="182" spans="1:3">
      <c r="A182" t="str">
        <f t="shared" si="2"/>
        <v>A57002-BETENBENDER-COGGON</v>
      </c>
      <c r="B182" t="s">
        <v>1390</v>
      </c>
      <c r="C182" t="s">
        <v>1391</v>
      </c>
    </row>
    <row r="183" spans="1:3">
      <c r="A183" t="str">
        <f t="shared" si="2"/>
        <v>A57006-ROBINS</v>
      </c>
      <c r="B183" t="s">
        <v>1392</v>
      </c>
      <c r="C183" t="s">
        <v>1393</v>
      </c>
    </row>
    <row r="184" spans="1:3">
      <c r="A184" t="str">
        <f t="shared" si="2"/>
        <v>A57008-BOWSER-SPRINGVILLE</v>
      </c>
      <c r="B184" t="s">
        <v>1394</v>
      </c>
      <c r="C184" t="s">
        <v>1395</v>
      </c>
    </row>
    <row r="185" spans="1:3">
      <c r="A185" t="str">
        <f t="shared" si="2"/>
        <v>A57018-CEDAR RAPIDS</v>
      </c>
      <c r="B185" t="s">
        <v>1396</v>
      </c>
      <c r="C185" t="s">
        <v>1014</v>
      </c>
    </row>
    <row r="186" spans="1:3">
      <c r="A186" t="str">
        <f t="shared" si="2"/>
        <v>A57022-LEE CRAWFORD</v>
      </c>
      <c r="B186" t="s">
        <v>1397</v>
      </c>
      <c r="C186" t="s">
        <v>1398</v>
      </c>
    </row>
    <row r="187" spans="1:3">
      <c r="A187" t="str">
        <f t="shared" si="2"/>
        <v>A57028-CEDAR RAPIDS SOUTH</v>
      </c>
      <c r="B187" t="s">
        <v>1399</v>
      </c>
      <c r="C187" t="s">
        <v>1400</v>
      </c>
    </row>
    <row r="188" spans="1:3">
      <c r="A188" t="str">
        <f t="shared" si="2"/>
        <v>A57528-BLAIRSFERRY SAND</v>
      </c>
      <c r="B188" t="s">
        <v>1015</v>
      </c>
      <c r="C188" t="s">
        <v>1016</v>
      </c>
    </row>
    <row r="189" spans="1:3">
      <c r="A189" t="str">
        <f t="shared" si="2"/>
        <v>A58002-COLUMBUS JCT.</v>
      </c>
      <c r="B189" t="s">
        <v>1401</v>
      </c>
      <c r="C189" t="s">
        <v>1402</v>
      </c>
    </row>
    <row r="190" spans="1:3">
      <c r="A190" t="str">
        <f t="shared" si="2"/>
        <v>A60502-ROCK RAPIDS #1</v>
      </c>
      <c r="B190" t="s">
        <v>1017</v>
      </c>
      <c r="C190" t="s">
        <v>1018</v>
      </c>
    </row>
    <row r="191" spans="1:3">
      <c r="A191" t="str">
        <f t="shared" si="2"/>
        <v>A63002-DURHAM MINE</v>
      </c>
      <c r="B191" t="s">
        <v>1403</v>
      </c>
      <c r="C191" t="s">
        <v>1404</v>
      </c>
    </row>
    <row r="192" spans="1:3">
      <c r="A192" t="str">
        <f t="shared" si="2"/>
        <v>A63010-KNOXVILLE QUARRY</v>
      </c>
      <c r="B192" t="s">
        <v>1405</v>
      </c>
      <c r="C192" t="s">
        <v>1585</v>
      </c>
    </row>
    <row r="193" spans="1:4">
      <c r="A193" t="str">
        <f t="shared" si="2"/>
        <v>A63512-NEW HARVEY</v>
      </c>
      <c r="B193" t="s">
        <v>1019</v>
      </c>
      <c r="C193" t="s">
        <v>1020</v>
      </c>
    </row>
    <row r="194" spans="1:4">
      <c r="A194" t="str">
        <f t="shared" si="2"/>
        <v>A64002-FERGUSON</v>
      </c>
      <c r="B194" t="s">
        <v>1406</v>
      </c>
      <c r="C194" t="s">
        <v>1407</v>
      </c>
    </row>
    <row r="195" spans="1:4">
      <c r="A195" t="str">
        <f t="shared" si="2"/>
        <v>A64004-LE GRAND</v>
      </c>
      <c r="B195" t="s">
        <v>1408</v>
      </c>
      <c r="C195" t="s">
        <v>1409</v>
      </c>
    </row>
    <row r="196" spans="1:4">
      <c r="A196" t="str">
        <f t="shared" si="2"/>
        <v>A66002-DUENOW</v>
      </c>
      <c r="B196" t="s">
        <v>1410</v>
      </c>
      <c r="C196" t="s">
        <v>1411</v>
      </c>
      <c r="D196" t="s">
        <v>1581</v>
      </c>
    </row>
    <row r="197" spans="1:4">
      <c r="A197" t="str">
        <f t="shared" ref="A197:A260" si="3">CONCATENATE(B197,"-",C197)</f>
        <v>A66016-LESCH</v>
      </c>
      <c r="B197" t="s">
        <v>1412</v>
      </c>
      <c r="C197" t="s">
        <v>1023</v>
      </c>
    </row>
    <row r="198" spans="1:4">
      <c r="A198" t="str">
        <f t="shared" si="3"/>
        <v>A66516-BOERJAN</v>
      </c>
      <c r="B198" t="s">
        <v>1021</v>
      </c>
      <c r="C198" t="s">
        <v>1022</v>
      </c>
    </row>
    <row r="199" spans="1:4">
      <c r="A199" t="str">
        <f t="shared" si="3"/>
        <v>A67502-RODNEY</v>
      </c>
      <c r="B199" t="s">
        <v>1024</v>
      </c>
      <c r="C199" t="s">
        <v>1025</v>
      </c>
    </row>
    <row r="200" spans="1:4">
      <c r="A200" t="str">
        <f t="shared" si="3"/>
        <v>A70002-MOSCOW</v>
      </c>
      <c r="B200" t="s">
        <v>1413</v>
      </c>
      <c r="C200" t="s">
        <v>1414</v>
      </c>
      <c r="D200" t="s">
        <v>1581</v>
      </c>
    </row>
    <row r="201" spans="1:4">
      <c r="A201" t="str">
        <f t="shared" si="3"/>
        <v>A70506-ACME</v>
      </c>
      <c r="B201" t="s">
        <v>1026</v>
      </c>
      <c r="C201" t="s">
        <v>1027</v>
      </c>
    </row>
    <row r="202" spans="1:4">
      <c r="A202" t="str">
        <f t="shared" si="3"/>
        <v>A72504-OCHEYEDAN</v>
      </c>
      <c r="B202" t="s">
        <v>1028</v>
      </c>
      <c r="C202" t="s">
        <v>1029</v>
      </c>
    </row>
    <row r="203" spans="1:4">
      <c r="A203" t="str">
        <f t="shared" si="3"/>
        <v>A72506-ASHTON</v>
      </c>
      <c r="B203" t="s">
        <v>1030</v>
      </c>
      <c r="C203" t="s">
        <v>1031</v>
      </c>
    </row>
    <row r="204" spans="1:4">
      <c r="A204" t="str">
        <f t="shared" si="3"/>
        <v>A72530-BOYD</v>
      </c>
      <c r="B204" t="s">
        <v>1032</v>
      </c>
      <c r="C204" t="s">
        <v>1033</v>
      </c>
    </row>
    <row r="205" spans="1:4">
      <c r="A205" t="str">
        <f t="shared" si="3"/>
        <v>A72534-ASHTON-SEIVERT</v>
      </c>
      <c r="B205" t="s">
        <v>1034</v>
      </c>
      <c r="C205" t="s">
        <v>1035</v>
      </c>
    </row>
    <row r="206" spans="1:4">
      <c r="A206" t="str">
        <f t="shared" si="3"/>
        <v>A73538-MONEY PIT #1</v>
      </c>
      <c r="B206" t="s">
        <v>1415</v>
      </c>
      <c r="C206" t="s">
        <v>1036</v>
      </c>
    </row>
    <row r="207" spans="1:4">
      <c r="A207" t="str">
        <f t="shared" si="3"/>
        <v>A73508-SHENANDOAH-CONNELL II</v>
      </c>
      <c r="B207" t="s">
        <v>1037</v>
      </c>
      <c r="C207" t="s">
        <v>1038</v>
      </c>
    </row>
    <row r="208" spans="1:4">
      <c r="A208" t="str">
        <f t="shared" si="3"/>
        <v>A74502-EMMETSBURG S&amp;G</v>
      </c>
      <c r="B208" t="s">
        <v>1039</v>
      </c>
      <c r="C208" t="s">
        <v>1040</v>
      </c>
    </row>
    <row r="209" spans="1:4">
      <c r="A209" t="str">
        <f t="shared" si="3"/>
        <v>A75502-AKRON</v>
      </c>
      <c r="B209" t="s">
        <v>1041</v>
      </c>
      <c r="C209" t="s">
        <v>1042</v>
      </c>
    </row>
    <row r="210" spans="1:4">
      <c r="A210" t="str">
        <f t="shared" si="3"/>
        <v>A75503-AKRON</v>
      </c>
      <c r="B210" t="s">
        <v>1043</v>
      </c>
      <c r="C210" t="s">
        <v>1042</v>
      </c>
    </row>
    <row r="211" spans="1:4">
      <c r="A211" t="str">
        <f t="shared" si="3"/>
        <v>A76004-MOORE</v>
      </c>
      <c r="B211" t="s">
        <v>1416</v>
      </c>
      <c r="C211" t="s">
        <v>1417</v>
      </c>
      <c r="D211" t="s">
        <v>1581</v>
      </c>
    </row>
    <row r="212" spans="1:4">
      <c r="A212" t="str">
        <f t="shared" si="3"/>
        <v>A77504-DENNY-JOHNSTON</v>
      </c>
      <c r="B212" t="s">
        <v>1044</v>
      </c>
      <c r="C212" t="s">
        <v>1045</v>
      </c>
    </row>
    <row r="213" spans="1:4">
      <c r="A213" t="str">
        <f t="shared" si="3"/>
        <v>A77522-EDM #2-VANDALIA</v>
      </c>
      <c r="B213" t="s">
        <v>1046</v>
      </c>
      <c r="C213" t="s">
        <v>1047</v>
      </c>
    </row>
    <row r="214" spans="1:4">
      <c r="A214" t="str">
        <f t="shared" si="3"/>
        <v>A77530-NORTH DES MOINES WHITE</v>
      </c>
      <c r="B214" t="s">
        <v>1048</v>
      </c>
      <c r="C214" t="s">
        <v>1049</v>
      </c>
    </row>
    <row r="215" spans="1:4">
      <c r="A215" t="str">
        <f t="shared" si="3"/>
        <v>A77534-SAYLORVILLE SAND</v>
      </c>
      <c r="B215" t="s">
        <v>1050</v>
      </c>
      <c r="C215" t="s">
        <v>1051</v>
      </c>
    </row>
    <row r="216" spans="1:4">
      <c r="A216" t="str">
        <f t="shared" si="3"/>
        <v>A77538-NORTH DES MOINES HOVELAND</v>
      </c>
      <c r="B216" t="s">
        <v>1052</v>
      </c>
      <c r="C216" t="s">
        <v>1053</v>
      </c>
    </row>
    <row r="217" spans="1:4">
      <c r="A217" t="str">
        <f t="shared" si="3"/>
        <v>A78504-OAKLAND</v>
      </c>
      <c r="B217" t="s">
        <v>1054</v>
      </c>
      <c r="C217" t="s">
        <v>1055</v>
      </c>
    </row>
    <row r="218" spans="1:4">
      <c r="A218" t="str">
        <f t="shared" si="3"/>
        <v>A79002-MALCOM MINE</v>
      </c>
      <c r="B218" t="s">
        <v>1418</v>
      </c>
      <c r="C218" t="s">
        <v>1419</v>
      </c>
    </row>
    <row r="219" spans="1:4">
      <c r="A219" t="str">
        <f t="shared" si="3"/>
        <v>A81502-SACTON-LAKEVIEW</v>
      </c>
      <c r="B219" t="s">
        <v>1056</v>
      </c>
      <c r="C219" t="s">
        <v>1057</v>
      </c>
    </row>
    <row r="220" spans="1:4">
      <c r="A220" t="str">
        <f t="shared" si="3"/>
        <v>A81504-AUBURN</v>
      </c>
      <c r="B220" t="s">
        <v>1058</v>
      </c>
      <c r="C220" t="s">
        <v>1059</v>
      </c>
    </row>
    <row r="221" spans="1:4">
      <c r="A221" t="str">
        <f t="shared" si="3"/>
        <v>A81514-CARNARVON S&amp;G</v>
      </c>
      <c r="B221" t="s">
        <v>1060</v>
      </c>
      <c r="C221" t="s">
        <v>1061</v>
      </c>
    </row>
    <row r="222" spans="1:4">
      <c r="A222" t="str">
        <f t="shared" si="3"/>
        <v>A81528-WALL LAKE</v>
      </c>
      <c r="B222" t="s">
        <v>1062</v>
      </c>
      <c r="C222" t="s">
        <v>1063</v>
      </c>
    </row>
    <row r="223" spans="1:4">
      <c r="A223" t="str">
        <f t="shared" si="3"/>
        <v>A81542-WALL LAKE BOYER</v>
      </c>
      <c r="B223" t="s">
        <v>1064</v>
      </c>
      <c r="C223" t="s">
        <v>1065</v>
      </c>
    </row>
    <row r="224" spans="1:4">
      <c r="A224" t="str">
        <f t="shared" si="3"/>
        <v>A81544-ULMER-MEISTER</v>
      </c>
      <c r="B224" t="s">
        <v>1066</v>
      </c>
      <c r="C224" t="s">
        <v>1067</v>
      </c>
    </row>
    <row r="225" spans="1:4">
      <c r="A225" t="str">
        <f t="shared" si="3"/>
        <v>A81546-MEISTER</v>
      </c>
      <c r="B225" t="s">
        <v>1068</v>
      </c>
      <c r="C225" t="s">
        <v>1069</v>
      </c>
    </row>
    <row r="226" spans="1:4">
      <c r="A226" t="str">
        <f t="shared" si="3"/>
        <v>A82002-MCCAUSLAND(MC39)</v>
      </c>
      <c r="B226" t="s">
        <v>1420</v>
      </c>
      <c r="C226" t="s">
        <v>1421</v>
      </c>
    </row>
    <row r="227" spans="1:4">
      <c r="A227" t="str">
        <f t="shared" si="3"/>
        <v>A82004-NEW LIBERTY(MC41)</v>
      </c>
      <c r="B227" t="s">
        <v>1422</v>
      </c>
      <c r="C227" t="s">
        <v>1423</v>
      </c>
      <c r="D227" t="s">
        <v>1581</v>
      </c>
    </row>
    <row r="228" spans="1:4">
      <c r="A228" t="str">
        <f t="shared" si="3"/>
        <v>A82006-LECLAIRE(MC38)</v>
      </c>
      <c r="B228" t="s">
        <v>1424</v>
      </c>
      <c r="C228" t="s">
        <v>1425</v>
      </c>
    </row>
    <row r="229" spans="1:4">
      <c r="A229" t="str">
        <f t="shared" si="3"/>
        <v>A82008-LINWOOD MINE</v>
      </c>
      <c r="B229" t="s">
        <v>1426</v>
      </c>
      <c r="C229" t="s">
        <v>1427</v>
      </c>
      <c r="D229" t="s">
        <v>1581</v>
      </c>
    </row>
    <row r="230" spans="1:4">
      <c r="A230" t="str">
        <f t="shared" si="3"/>
        <v>A83506-HARLAN-REINIG</v>
      </c>
      <c r="B230" t="s">
        <v>1070</v>
      </c>
      <c r="C230" t="s">
        <v>1071</v>
      </c>
    </row>
    <row r="231" spans="1:4">
      <c r="A231" t="str">
        <f t="shared" si="3"/>
        <v>A84502-VANZEE</v>
      </c>
      <c r="B231" t="s">
        <v>1072</v>
      </c>
      <c r="C231" t="s">
        <v>1073</v>
      </c>
    </row>
    <row r="232" spans="1:4">
      <c r="A232" t="str">
        <f t="shared" si="3"/>
        <v>A84506-HUDSON-OSTERCAMP</v>
      </c>
      <c r="B232" t="s">
        <v>1074</v>
      </c>
      <c r="C232" t="s">
        <v>1075</v>
      </c>
    </row>
    <row r="233" spans="1:4">
      <c r="A233" t="str">
        <f t="shared" si="3"/>
        <v>A84510-HAWARDEN-NORTH</v>
      </c>
      <c r="B233" t="s">
        <v>1076</v>
      </c>
      <c r="C233" t="s">
        <v>1077</v>
      </c>
    </row>
    <row r="234" spans="1:4">
      <c r="A234" t="str">
        <f t="shared" si="3"/>
        <v>A84528-HIGMAN-CHATSWORTH</v>
      </c>
      <c r="B234" t="s">
        <v>1078</v>
      </c>
      <c r="C234" t="s">
        <v>1079</v>
      </c>
    </row>
    <row r="235" spans="1:4">
      <c r="A235" t="str">
        <f t="shared" si="3"/>
        <v>A84536-VANBEEK</v>
      </c>
      <c r="B235" t="s">
        <v>1082</v>
      </c>
      <c r="C235" t="s">
        <v>1083</v>
      </c>
    </row>
    <row r="236" spans="1:4">
      <c r="A236" t="str">
        <f t="shared" si="3"/>
        <v>A84538-VAN'T HUL</v>
      </c>
      <c r="B236" t="s">
        <v>1084</v>
      </c>
      <c r="C236" t="s">
        <v>1085</v>
      </c>
    </row>
    <row r="237" spans="1:4">
      <c r="A237" t="str">
        <f t="shared" si="3"/>
        <v>A85006-AMES MINE</v>
      </c>
      <c r="B237" t="s">
        <v>1428</v>
      </c>
      <c r="C237" t="s">
        <v>1429</v>
      </c>
      <c r="D237" t="s">
        <v>1581</v>
      </c>
    </row>
    <row r="238" spans="1:4">
      <c r="A238" t="str">
        <f t="shared" si="3"/>
        <v>A85510-AMES SOUTH</v>
      </c>
      <c r="B238" t="s">
        <v>1086</v>
      </c>
      <c r="C238" t="s">
        <v>1087</v>
      </c>
    </row>
    <row r="239" spans="1:4">
      <c r="A239" t="str">
        <f t="shared" si="3"/>
        <v>A86002-MONTOUR</v>
      </c>
      <c r="B239" t="s">
        <v>1430</v>
      </c>
      <c r="C239" t="s">
        <v>1431</v>
      </c>
    </row>
    <row r="240" spans="1:4">
      <c r="A240" t="str">
        <f t="shared" si="3"/>
        <v>A86502-FLINT</v>
      </c>
      <c r="B240" t="s">
        <v>1088</v>
      </c>
      <c r="C240" t="s">
        <v>1089</v>
      </c>
    </row>
    <row r="241" spans="1:4">
      <c r="A241" t="str">
        <f t="shared" si="3"/>
        <v>A89002-DOUDS MINE</v>
      </c>
      <c r="B241" t="s">
        <v>1432</v>
      </c>
      <c r="C241" t="s">
        <v>1433</v>
      </c>
    </row>
    <row r="242" spans="1:4">
      <c r="A242" t="str">
        <f t="shared" si="3"/>
        <v>A89006-FARMINGTON-COMANCHE</v>
      </c>
      <c r="B242" t="s">
        <v>1434</v>
      </c>
      <c r="C242" t="s">
        <v>1435</v>
      </c>
    </row>
    <row r="243" spans="1:4">
      <c r="A243" t="str">
        <f t="shared" si="3"/>
        <v>A89008-SELMA-GARDNER</v>
      </c>
      <c r="B243" t="s">
        <v>1436</v>
      </c>
      <c r="C243" t="s">
        <v>1437</v>
      </c>
    </row>
    <row r="244" spans="1:4">
      <c r="A244" t="str">
        <f t="shared" si="3"/>
        <v>A90508-STEVENSON</v>
      </c>
      <c r="B244" t="s">
        <v>1090</v>
      </c>
      <c r="C244" t="s">
        <v>1091</v>
      </c>
    </row>
    <row r="245" spans="1:4">
      <c r="A245" t="str">
        <f t="shared" si="3"/>
        <v>A90510-CHILLICOTHE</v>
      </c>
      <c r="B245" t="s">
        <v>1092</v>
      </c>
      <c r="C245" t="s">
        <v>1093</v>
      </c>
    </row>
    <row r="246" spans="1:4">
      <c r="A246" t="str">
        <f t="shared" si="3"/>
        <v>A92002-WEST CHESTER</v>
      </c>
      <c r="B246" t="s">
        <v>1438</v>
      </c>
      <c r="C246" t="s">
        <v>1439</v>
      </c>
    </row>
    <row r="247" spans="1:4">
      <c r="A247" t="str">
        <f t="shared" si="3"/>
        <v>A94002-FT DODGE MINE</v>
      </c>
      <c r="B247" t="s">
        <v>1440</v>
      </c>
      <c r="C247" t="s">
        <v>1441</v>
      </c>
      <c r="D247" t="s">
        <v>1581</v>
      </c>
    </row>
    <row r="248" spans="1:4">
      <c r="A248" t="str">
        <f t="shared" si="3"/>
        <v>A96002-KENDALLVILLE</v>
      </c>
      <c r="B248" t="s">
        <v>1442</v>
      </c>
      <c r="C248" t="s">
        <v>1443</v>
      </c>
      <c r="D248" t="s">
        <v>1581</v>
      </c>
    </row>
    <row r="249" spans="1:4">
      <c r="A249" t="str">
        <f t="shared" si="3"/>
        <v>A96004-HOVEY</v>
      </c>
      <c r="B249" t="s">
        <v>1444</v>
      </c>
      <c r="C249" t="s">
        <v>1445</v>
      </c>
      <c r="D249" t="s">
        <v>1581</v>
      </c>
    </row>
    <row r="250" spans="1:4">
      <c r="A250" t="str">
        <f t="shared" si="3"/>
        <v>A96011-GJETLEY</v>
      </c>
      <c r="B250" t="s">
        <v>1446</v>
      </c>
      <c r="C250" t="s">
        <v>1095</v>
      </c>
      <c r="D250" t="s">
        <v>1581</v>
      </c>
    </row>
    <row r="251" spans="1:4">
      <c r="A251" t="str">
        <f t="shared" si="3"/>
        <v>A96017-SKYLINE B</v>
      </c>
      <c r="B251" t="s">
        <v>1447</v>
      </c>
      <c r="C251" t="s">
        <v>1448</v>
      </c>
      <c r="D251" t="s">
        <v>1581</v>
      </c>
    </row>
    <row r="252" spans="1:4">
      <c r="A252" t="str">
        <f t="shared" si="3"/>
        <v>A96052-ESTREM</v>
      </c>
      <c r="B252" t="s">
        <v>1449</v>
      </c>
      <c r="C252" t="s">
        <v>1450</v>
      </c>
    </row>
    <row r="253" spans="1:4">
      <c r="A253" t="str">
        <f t="shared" si="3"/>
        <v>A96064-STIKA</v>
      </c>
      <c r="B253" t="s">
        <v>1451</v>
      </c>
      <c r="C253" t="s">
        <v>1094</v>
      </c>
    </row>
    <row r="254" spans="1:4">
      <c r="A254" t="str">
        <f t="shared" si="3"/>
        <v>A96090-MCKENNA SOUTH</v>
      </c>
      <c r="B254" t="s">
        <v>1452</v>
      </c>
      <c r="C254" t="s">
        <v>1453</v>
      </c>
      <c r="D254" t="s">
        <v>1581</v>
      </c>
    </row>
    <row r="255" spans="1:4">
      <c r="A255" t="str">
        <f t="shared" si="3"/>
        <v>A97502-CORRECTIONVILLE-BUCK</v>
      </c>
      <c r="B255" t="s">
        <v>1096</v>
      </c>
      <c r="C255" t="s">
        <v>1097</v>
      </c>
    </row>
    <row r="256" spans="1:4">
      <c r="A256" t="str">
        <f t="shared" si="3"/>
        <v>A97516-ANTHON</v>
      </c>
      <c r="B256" t="s">
        <v>1098</v>
      </c>
      <c r="C256" t="s">
        <v>1099</v>
      </c>
    </row>
    <row r="257" spans="1:4">
      <c r="A257" t="str">
        <f t="shared" si="3"/>
        <v>A97518-SMITHLAND</v>
      </c>
      <c r="B257" t="s">
        <v>1100</v>
      </c>
      <c r="C257" t="s">
        <v>1101</v>
      </c>
    </row>
    <row r="258" spans="1:4">
      <c r="A258" t="str">
        <f t="shared" si="3"/>
        <v>A97538-ANTHON-WRIGHT</v>
      </c>
      <c r="B258" t="s">
        <v>1102</v>
      </c>
      <c r="C258" t="s">
        <v>1103</v>
      </c>
    </row>
    <row r="259" spans="1:4">
      <c r="A259" t="str">
        <f t="shared" si="3"/>
        <v>A98010-FERTILE</v>
      </c>
      <c r="B259" t="s">
        <v>1454</v>
      </c>
      <c r="C259" t="s">
        <v>1107</v>
      </c>
    </row>
    <row r="260" spans="1:4">
      <c r="A260" t="str">
        <f t="shared" si="3"/>
        <v>A98014-STEVENS</v>
      </c>
      <c r="B260" t="s">
        <v>1455</v>
      </c>
      <c r="C260" t="s">
        <v>1456</v>
      </c>
    </row>
    <row r="261" spans="1:4">
      <c r="A261" t="str">
        <f t="shared" ref="A261:A324" si="4">CONCATENATE(B261,"-",C261)</f>
        <v>A98016-EMIL OLSON-BOLTON</v>
      </c>
      <c r="B261" t="s">
        <v>1457</v>
      </c>
      <c r="C261" t="s">
        <v>1458</v>
      </c>
    </row>
    <row r="262" spans="1:4">
      <c r="A262" t="str">
        <f t="shared" si="4"/>
        <v>A98020-TRENHAILE</v>
      </c>
      <c r="B262" t="s">
        <v>1459</v>
      </c>
      <c r="C262" t="s">
        <v>1108</v>
      </c>
    </row>
    <row r="263" spans="1:4">
      <c r="A263" t="str">
        <f t="shared" si="4"/>
        <v>A98502-RANDALL TRANSIT MIX</v>
      </c>
      <c r="B263" t="s">
        <v>1104</v>
      </c>
      <c r="C263" t="s">
        <v>1105</v>
      </c>
    </row>
    <row r="264" spans="1:4">
      <c r="A264" t="str">
        <f t="shared" si="4"/>
        <v>A98504-FERTILE</v>
      </c>
      <c r="B264" t="s">
        <v>1106</v>
      </c>
      <c r="C264" t="s">
        <v>1107</v>
      </c>
      <c r="D264" t="s">
        <v>1581</v>
      </c>
    </row>
    <row r="265" spans="1:4">
      <c r="A265" t="str">
        <f t="shared" si="4"/>
        <v>A99002-VOSS</v>
      </c>
      <c r="B265" t="s">
        <v>1460</v>
      </c>
      <c r="C265" t="s">
        <v>1461</v>
      </c>
    </row>
    <row r="266" spans="1:4">
      <c r="A266" t="str">
        <f t="shared" si="4"/>
        <v>A99502-WRIGHT</v>
      </c>
      <c r="B266" t="s">
        <v>1109</v>
      </c>
      <c r="C266" t="s">
        <v>987</v>
      </c>
    </row>
    <row r="267" spans="1:4">
      <c r="A267" t="str">
        <f t="shared" si="4"/>
        <v>AIL006-MIDWAY(MC45)</v>
      </c>
      <c r="B267" t="s">
        <v>1462</v>
      </c>
      <c r="C267" t="s">
        <v>1463</v>
      </c>
      <c r="D267" t="s">
        <v>1581</v>
      </c>
    </row>
    <row r="268" spans="1:4">
      <c r="A268" t="str">
        <f t="shared" si="4"/>
        <v>AIL010-ALLIED(MC30)</v>
      </c>
      <c r="B268" t="s">
        <v>1464</v>
      </c>
      <c r="C268" t="s">
        <v>1465</v>
      </c>
    </row>
    <row r="269" spans="1:4">
      <c r="A269" t="str">
        <f t="shared" si="4"/>
        <v>AIL014-DALLAS CITY</v>
      </c>
      <c r="B269" t="s">
        <v>1466</v>
      </c>
      <c r="C269" t="s">
        <v>1467</v>
      </c>
    </row>
    <row r="270" spans="1:4">
      <c r="A270" t="str">
        <f t="shared" si="4"/>
        <v>AIL016-CLEVELAND(MC31)</v>
      </c>
      <c r="B270" t="s">
        <v>1468</v>
      </c>
      <c r="C270" t="s">
        <v>1469</v>
      </c>
    </row>
    <row r="271" spans="1:4">
      <c r="A271" t="str">
        <f t="shared" si="4"/>
        <v>AIL020-HAMILTON</v>
      </c>
      <c r="B271" t="s">
        <v>1470</v>
      </c>
      <c r="C271" t="s">
        <v>1471</v>
      </c>
    </row>
    <row r="272" spans="1:4">
      <c r="A272" t="str">
        <f t="shared" si="4"/>
        <v>AIL028-TURNBAUGH</v>
      </c>
      <c r="B272" t="s">
        <v>1472</v>
      </c>
      <c r="C272" t="s">
        <v>1473</v>
      </c>
    </row>
    <row r="273" spans="1:4">
      <c r="A273" t="str">
        <f t="shared" si="4"/>
        <v>AIL046-BLUFF CITY MATERIALS</v>
      </c>
      <c r="B273" t="s">
        <v>1474</v>
      </c>
      <c r="C273" t="s">
        <v>1475</v>
      </c>
    </row>
    <row r="274" spans="1:4">
      <c r="A274" t="str">
        <f t="shared" si="4"/>
        <v>AIL522-CORDOVA INLAND</v>
      </c>
      <c r="B274" t="s">
        <v>1110</v>
      </c>
      <c r="C274" t="s">
        <v>1476</v>
      </c>
      <c r="D274" t="s">
        <v>1581</v>
      </c>
    </row>
    <row r="275" spans="1:4">
      <c r="A275" t="str">
        <f t="shared" si="4"/>
        <v>AMN004-POOL HILL</v>
      </c>
      <c r="B275" t="s">
        <v>1477</v>
      </c>
      <c r="C275" t="s">
        <v>1586</v>
      </c>
    </row>
    <row r="276" spans="1:4">
      <c r="A276" t="str">
        <f t="shared" si="4"/>
        <v>AMN006-OTTERNESS</v>
      </c>
      <c r="B276" t="s">
        <v>1478</v>
      </c>
      <c r="C276" t="s">
        <v>1479</v>
      </c>
    </row>
    <row r="277" spans="1:4">
      <c r="A277" t="str">
        <f t="shared" si="4"/>
        <v>AMN008-QUARTZITE</v>
      </c>
      <c r="B277" t="s">
        <v>1480</v>
      </c>
      <c r="C277" t="s">
        <v>1481</v>
      </c>
    </row>
    <row r="278" spans="1:4">
      <c r="A278" t="str">
        <f t="shared" si="4"/>
        <v>AMN010-ST CLOUD-GRANITE</v>
      </c>
      <c r="B278" t="s">
        <v>1482</v>
      </c>
      <c r="C278" t="s">
        <v>1483</v>
      </c>
    </row>
    <row r="279" spans="1:4">
      <c r="A279" t="str">
        <f t="shared" si="4"/>
        <v>AMN024-YELLOW MEDICINE</v>
      </c>
      <c r="B279" t="s">
        <v>1587</v>
      </c>
      <c r="C279" t="s">
        <v>1588</v>
      </c>
    </row>
    <row r="280" spans="1:4">
      <c r="A280" t="str">
        <f t="shared" si="4"/>
        <v>AMN026-BIG STONE</v>
      </c>
      <c r="B280" t="s">
        <v>1484</v>
      </c>
      <c r="C280" t="s">
        <v>1485</v>
      </c>
    </row>
    <row r="281" spans="1:4">
      <c r="A281" t="str">
        <f t="shared" si="4"/>
        <v>AMN030-GENGLER</v>
      </c>
      <c r="B281" t="s">
        <v>1486</v>
      </c>
      <c r="C281" t="s">
        <v>1487</v>
      </c>
      <c r="D281" t="s">
        <v>1581</v>
      </c>
    </row>
    <row r="282" spans="1:4">
      <c r="A282" t="str">
        <f t="shared" si="4"/>
        <v>AMN032-COTTONWOOD</v>
      </c>
      <c r="B282" t="s">
        <v>1488</v>
      </c>
      <c r="C282" t="s">
        <v>1489</v>
      </c>
    </row>
    <row r="283" spans="1:4">
      <c r="A283" t="str">
        <f t="shared" si="4"/>
        <v>AMN034-ENGRAV</v>
      </c>
      <c r="B283" t="s">
        <v>1490</v>
      </c>
      <c r="C283" t="s">
        <v>1491</v>
      </c>
    </row>
    <row r="284" spans="1:4">
      <c r="A284" t="str">
        <f t="shared" si="4"/>
        <v>AMN042-SCOTT</v>
      </c>
      <c r="B284" t="s">
        <v>1492</v>
      </c>
      <c r="C284" t="s">
        <v>1589</v>
      </c>
    </row>
    <row r="285" spans="1:4">
      <c r="A285" t="str">
        <f t="shared" si="4"/>
        <v>AMN044-BIESANZ</v>
      </c>
      <c r="B285" t="s">
        <v>1493</v>
      </c>
      <c r="C285" t="s">
        <v>1494</v>
      </c>
    </row>
    <row r="286" spans="1:4">
      <c r="A286" t="str">
        <f t="shared" si="4"/>
        <v>AMN046-43 QUARRY</v>
      </c>
      <c r="B286" t="s">
        <v>1495</v>
      </c>
      <c r="C286" t="s">
        <v>1496</v>
      </c>
    </row>
    <row r="287" spans="1:4">
      <c r="A287" t="str">
        <f>CONCATENATE(B287,"-",C287)</f>
        <v>AMN052-ABNET</v>
      </c>
      <c r="B287" t="s">
        <v>1497</v>
      </c>
      <c r="C287" t="s">
        <v>1498</v>
      </c>
    </row>
    <row r="288" spans="1:4">
      <c r="A288" t="str">
        <f>CONCATENATE(B288,"-",C288)</f>
        <v>AMN054-HARDROCK</v>
      </c>
      <c r="B288" t="s">
        <v>1499</v>
      </c>
      <c r="C288" t="s">
        <v>1500</v>
      </c>
    </row>
    <row r="289" spans="1:4">
      <c r="A289" t="str">
        <f t="shared" si="4"/>
        <v>AMN528-POPE</v>
      </c>
      <c r="B289" t="s">
        <v>1113</v>
      </c>
      <c r="C289" t="s">
        <v>1114</v>
      </c>
    </row>
    <row r="290" spans="1:4">
      <c r="A290" t="str">
        <f t="shared" si="4"/>
        <v>AMN536-ELK RIVER</v>
      </c>
      <c r="B290" t="s">
        <v>1115</v>
      </c>
      <c r="C290" t="s">
        <v>1116</v>
      </c>
    </row>
    <row r="291" spans="1:4">
      <c r="A291" t="str">
        <f>CONCATENATE(B291,"-",C291)</f>
        <v>AMN550-SACHS</v>
      </c>
      <c r="B291" t="s">
        <v>1119</v>
      </c>
      <c r="C291" t="s">
        <v>1120</v>
      </c>
    </row>
    <row r="292" spans="1:4">
      <c r="A292" t="str">
        <f t="shared" si="4"/>
        <v>AMN558-ST CROIX</v>
      </c>
      <c r="B292" t="s">
        <v>1121</v>
      </c>
      <c r="C292" t="s">
        <v>1122</v>
      </c>
    </row>
    <row r="293" spans="1:4">
      <c r="A293" t="str">
        <f t="shared" si="4"/>
        <v>AMN566-ELK RIVER</v>
      </c>
      <c r="B293" t="s">
        <v>1125</v>
      </c>
      <c r="C293" t="s">
        <v>1116</v>
      </c>
    </row>
    <row r="294" spans="1:4">
      <c r="A294" t="str">
        <f t="shared" si="4"/>
        <v>AMN568-EMPIRE</v>
      </c>
      <c r="B294" t="s">
        <v>1126</v>
      </c>
      <c r="C294" t="s">
        <v>1127</v>
      </c>
    </row>
    <row r="295" spans="1:4">
      <c r="A295" t="str">
        <f t="shared" si="4"/>
        <v>AMN570-WINONA AGGREGATE</v>
      </c>
      <c r="B295" t="s">
        <v>1501</v>
      </c>
      <c r="C295" t="s">
        <v>1502</v>
      </c>
    </row>
    <row r="296" spans="1:4">
      <c r="A296" t="str">
        <f t="shared" si="4"/>
        <v>AMN576-TILSTRA</v>
      </c>
      <c r="B296" t="s">
        <v>1128</v>
      </c>
      <c r="C296" t="s">
        <v>1129</v>
      </c>
    </row>
    <row r="297" spans="1:4">
      <c r="A297" t="str">
        <f t="shared" si="4"/>
        <v>AMO002-KAHOKA</v>
      </c>
      <c r="B297" t="s">
        <v>1503</v>
      </c>
      <c r="C297" t="s">
        <v>1504</v>
      </c>
    </row>
    <row r="298" spans="1:4">
      <c r="A298" t="str">
        <f t="shared" si="4"/>
        <v>AMO022-IRON MT</v>
      </c>
      <c r="B298" t="s">
        <v>1505</v>
      </c>
      <c r="C298" t="s">
        <v>1506</v>
      </c>
    </row>
    <row r="299" spans="1:4">
      <c r="A299" t="str">
        <f t="shared" si="4"/>
        <v>AMO024-HUNTINGTON</v>
      </c>
      <c r="B299" t="s">
        <v>1507</v>
      </c>
      <c r="C299" t="s">
        <v>1508</v>
      </c>
    </row>
    <row r="300" spans="1:4">
      <c r="A300" t="str">
        <f t="shared" si="4"/>
        <v>AMO058-PIT#3</v>
      </c>
      <c r="B300" t="s">
        <v>1509</v>
      </c>
      <c r="C300" t="s">
        <v>1510</v>
      </c>
    </row>
    <row r="301" spans="1:4">
      <c r="A301" t="str">
        <f t="shared" si="4"/>
        <v>AMO060-RANDOLPH MINE</v>
      </c>
      <c r="B301" t="s">
        <v>1511</v>
      </c>
      <c r="C301" t="s">
        <v>1512</v>
      </c>
    </row>
    <row r="302" spans="1:4">
      <c r="A302" t="str">
        <f t="shared" si="4"/>
        <v>ANE002-WEEPING WATER MINE</v>
      </c>
      <c r="B302" t="s">
        <v>1513</v>
      </c>
      <c r="C302" t="s">
        <v>1514</v>
      </c>
      <c r="D302" t="s">
        <v>1581</v>
      </c>
    </row>
    <row r="303" spans="1:4">
      <c r="A303" t="str">
        <f t="shared" si="4"/>
        <v>ANE010-FT CALHOUN</v>
      </c>
      <c r="B303" t="s">
        <v>1515</v>
      </c>
      <c r="C303" t="s">
        <v>1516</v>
      </c>
      <c r="D303" t="s">
        <v>1581</v>
      </c>
    </row>
    <row r="304" spans="1:4">
      <c r="A304" t="str">
        <f t="shared" si="4"/>
        <v>ANE504-WATERLOO #40</v>
      </c>
      <c r="B304" t="s">
        <v>1130</v>
      </c>
      <c r="C304" t="s">
        <v>1131</v>
      </c>
    </row>
    <row r="305" spans="1:4">
      <c r="A305" t="str">
        <f t="shared" si="4"/>
        <v>ANE544-VALLEY</v>
      </c>
      <c r="B305" t="s">
        <v>1132</v>
      </c>
      <c r="C305" t="s">
        <v>1133</v>
      </c>
    </row>
    <row r="306" spans="1:4">
      <c r="A306" t="str">
        <f t="shared" si="4"/>
        <v>ANE548-WEST CENTER SAND</v>
      </c>
      <c r="B306" t="s">
        <v>1134</v>
      </c>
      <c r="C306" t="s">
        <v>1135</v>
      </c>
    </row>
    <row r="307" spans="1:4">
      <c r="A307" t="str">
        <f t="shared" si="4"/>
        <v>ANE552 -WATERLOO SAND</v>
      </c>
      <c r="B307" t="s">
        <v>1517</v>
      </c>
      <c r="C307" t="s">
        <v>905</v>
      </c>
    </row>
    <row r="308" spans="1:4">
      <c r="A308" t="str">
        <f t="shared" si="4"/>
        <v>ANE560-PLANT #47</v>
      </c>
      <c r="B308" t="s">
        <v>1136</v>
      </c>
      <c r="C308" t="s">
        <v>1137</v>
      </c>
    </row>
    <row r="309" spans="1:4">
      <c r="A309" t="str">
        <f t="shared" si="4"/>
        <v>ANE564-NORTH VALLEY SAND</v>
      </c>
      <c r="B309" t="s">
        <v>1138</v>
      </c>
      <c r="C309" t="s">
        <v>1139</v>
      </c>
    </row>
    <row r="310" spans="1:4">
      <c r="A310" t="str">
        <f t="shared" si="4"/>
        <v>ANE566-PLANT #52</v>
      </c>
      <c r="B310" t="s">
        <v>1140</v>
      </c>
      <c r="C310" t="s">
        <v>1141</v>
      </c>
    </row>
    <row r="311" spans="1:4">
      <c r="A311" t="str">
        <f t="shared" si="4"/>
        <v>ASD002-DELL RAPIDS</v>
      </c>
      <c r="B311" t="s">
        <v>1518</v>
      </c>
      <c r="C311" t="s">
        <v>1519</v>
      </c>
      <c r="D311" t="s">
        <v>1581</v>
      </c>
    </row>
    <row r="312" spans="1:4">
      <c r="A312" t="str">
        <f t="shared" si="4"/>
        <v>ASD004-SIOUX FALLS QUARTZITE</v>
      </c>
      <c r="B312" t="s">
        <v>1520</v>
      </c>
      <c r="C312" t="s">
        <v>1521</v>
      </c>
      <c r="D312" t="s">
        <v>1581</v>
      </c>
    </row>
    <row r="313" spans="1:4">
      <c r="A313" t="str">
        <f t="shared" si="4"/>
        <v>ASD006-EAST SIOUX</v>
      </c>
      <c r="B313" t="s">
        <v>1522</v>
      </c>
      <c r="C313" t="s">
        <v>1144</v>
      </c>
    </row>
    <row r="314" spans="1:4">
      <c r="A314" t="str">
        <f t="shared" si="4"/>
        <v>ASD008-SPENCER</v>
      </c>
      <c r="B314" t="s">
        <v>1523</v>
      </c>
      <c r="C314" t="s">
        <v>1524</v>
      </c>
      <c r="D314" t="s">
        <v>1581</v>
      </c>
    </row>
    <row r="315" spans="1:4">
      <c r="A315" t="str">
        <f>CONCATENATE(B315,"-",C315)</f>
        <v>ASD526-CORSON</v>
      </c>
      <c r="B315" t="s">
        <v>1142</v>
      </c>
      <c r="C315" t="s">
        <v>1143</v>
      </c>
    </row>
    <row r="316" spans="1:4">
      <c r="A316" t="str">
        <f t="shared" si="4"/>
        <v>AWI022-KINGS BLUFF</v>
      </c>
      <c r="B316" t="s">
        <v>1525</v>
      </c>
      <c r="C316" t="s">
        <v>1526</v>
      </c>
    </row>
    <row r="317" spans="1:4">
      <c r="A317" t="str">
        <f t="shared" si="4"/>
        <v>AWI030-HAVERLAND</v>
      </c>
      <c r="B317" t="s">
        <v>1527</v>
      </c>
      <c r="C317" t="s">
        <v>1528</v>
      </c>
    </row>
    <row r="318" spans="1:4">
      <c r="A318" t="str">
        <f t="shared" si="4"/>
        <v>AWI038-ATHENS</v>
      </c>
      <c r="B318" t="s">
        <v>1529</v>
      </c>
      <c r="C318" t="s">
        <v>1590</v>
      </c>
    </row>
    <row r="319" spans="1:4">
      <c r="A319" t="str">
        <f t="shared" si="4"/>
        <v>AWI044-SLAMA</v>
      </c>
      <c r="B319" t="s">
        <v>1530</v>
      </c>
      <c r="C319" t="s">
        <v>1531</v>
      </c>
    </row>
    <row r="320" spans="1:4">
      <c r="A320" t="str">
        <f t="shared" si="4"/>
        <v>AWI046-HAHN</v>
      </c>
      <c r="B320" t="s">
        <v>1532</v>
      </c>
      <c r="C320" t="s">
        <v>1533</v>
      </c>
    </row>
    <row r="321" spans="1:3">
      <c r="A321" t="str">
        <f t="shared" si="4"/>
        <v>AWI502-PRAIRIE DU CHIEN</v>
      </c>
      <c r="B321" t="s">
        <v>1145</v>
      </c>
      <c r="C321" t="s">
        <v>1146</v>
      </c>
    </row>
    <row r="322" spans="1:3">
      <c r="A322" t="str">
        <f t="shared" si="4"/>
        <v>AWI504-VOGT</v>
      </c>
      <c r="B322" t="s">
        <v>1147</v>
      </c>
      <c r="C322" t="s">
        <v>1148</v>
      </c>
    </row>
    <row r="323" spans="1:3">
      <c r="A323" t="str">
        <f t="shared" si="4"/>
        <v>AWI514-HAGER CITY</v>
      </c>
      <c r="B323" t="s">
        <v>1149</v>
      </c>
      <c r="C323" t="s">
        <v>1150</v>
      </c>
    </row>
    <row r="324" spans="1:3">
      <c r="A324" t="str">
        <f t="shared" si="4"/>
        <v>AWI524-HAEF</v>
      </c>
      <c r="B324" t="s">
        <v>1151</v>
      </c>
      <c r="C324" t="s">
        <v>1152</v>
      </c>
    </row>
    <row r="325" spans="1:3">
      <c r="A325" t="str">
        <f t="shared" ref="A325" si="5">CONCATENATE(B325,"-",C325)</f>
        <v>AWI528-NELSON</v>
      </c>
      <c r="B325" t="s">
        <v>1153</v>
      </c>
      <c r="C325" t="s">
        <v>932</v>
      </c>
    </row>
    <row r="353" customFormat="1"/>
    <row r="354" customFormat="1"/>
    <row r="355" customFormat="1"/>
    <row r="356" customFormat="1"/>
    <row r="357" customFormat="1"/>
  </sheetData>
  <sheetProtection algorithmName="SHA-512" hashValue="ZA0a/gEI9YYFZ54jJduM+SrmGJhABI5KefZWhpJzUG/CoEg36UmFQqjJ+OZa6H3Fj7COS1HooKR1I1re/0jjEg==" saltValue="Ka6DzFumAvSEmtE3hCDE8Q==" spinCount="100000" sheet="1" objects="1" scenarios="1"/>
  <mergeCells count="1">
    <mergeCell ref="A1:D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8D913-598D-49BF-BEF6-6C4D2F1BCC01}">
  <dimension ref="A1:D357"/>
  <sheetViews>
    <sheetView workbookViewId="0">
      <selection sqref="A1:XFD1048576"/>
    </sheetView>
  </sheetViews>
  <sheetFormatPr defaultRowHeight="15"/>
  <cols>
    <col min="1" max="1" width="28.54296875" bestFit="1" customWidth="1"/>
  </cols>
  <sheetData>
    <row r="1" spans="1:4">
      <c r="A1" s="404" t="s">
        <v>1591</v>
      </c>
      <c r="B1" s="404"/>
      <c r="C1" s="404"/>
      <c r="D1" s="404"/>
    </row>
    <row r="2" spans="1:4">
      <c r="A2" s="404"/>
      <c r="B2" s="404"/>
      <c r="C2" s="404"/>
      <c r="D2" s="404"/>
    </row>
    <row r="4" spans="1:4">
      <c r="A4" t="str">
        <f t="shared" ref="A4:A67" si="0">CONCATENATE(B4,"-",C4)</f>
        <v>A03502-HARPERS FERRY</v>
      </c>
      <c r="B4" t="s">
        <v>901</v>
      </c>
      <c r="C4" t="s">
        <v>902</v>
      </c>
    </row>
    <row r="5" spans="1:4">
      <c r="A5" t="str">
        <f t="shared" si="0"/>
        <v>A03520-IVERSON 2</v>
      </c>
      <c r="B5" t="s">
        <v>1592</v>
      </c>
      <c r="C5" t="s">
        <v>1593</v>
      </c>
    </row>
    <row r="6" spans="1:4">
      <c r="A6" t="str">
        <f t="shared" si="0"/>
        <v>A05506-EXIRA</v>
      </c>
      <c r="B6" t="s">
        <v>903</v>
      </c>
      <c r="C6" t="s">
        <v>904</v>
      </c>
    </row>
    <row r="7" spans="1:4">
      <c r="A7" t="str">
        <f t="shared" si="0"/>
        <v>A06502-VINTON-MILROY</v>
      </c>
      <c r="B7" t="s">
        <v>1594</v>
      </c>
      <c r="C7" t="s">
        <v>1595</v>
      </c>
    </row>
    <row r="8" spans="1:4">
      <c r="A8" t="str">
        <f t="shared" si="0"/>
        <v>A06504-COOTS SAND/VINTON</v>
      </c>
      <c r="B8" t="s">
        <v>1596</v>
      </c>
      <c r="C8" t="s">
        <v>1597</v>
      </c>
    </row>
    <row r="9" spans="1:4">
      <c r="A9" t="str">
        <f t="shared" si="0"/>
        <v>A06506-PORK CHOP</v>
      </c>
      <c r="B9" t="s">
        <v>1598</v>
      </c>
      <c r="C9" t="s">
        <v>1599</v>
      </c>
    </row>
    <row r="10" spans="1:4">
      <c r="A10" t="str">
        <f t="shared" si="0"/>
        <v>A07504-WATERLOO SAND</v>
      </c>
      <c r="B10" t="s">
        <v>1600</v>
      </c>
      <c r="C10" t="s">
        <v>905</v>
      </c>
    </row>
    <row r="11" spans="1:4">
      <c r="A11" t="str">
        <f t="shared" si="0"/>
        <v>A07506-ASPRO</v>
      </c>
      <c r="B11" t="s">
        <v>1601</v>
      </c>
      <c r="C11" t="s">
        <v>1602</v>
      </c>
    </row>
    <row r="12" spans="1:4">
      <c r="A12" t="str">
        <f t="shared" si="0"/>
        <v>A07508-GILBERTVILLE</v>
      </c>
      <c r="B12" t="s">
        <v>906</v>
      </c>
      <c r="C12" t="s">
        <v>907</v>
      </c>
    </row>
    <row r="13" spans="1:4">
      <c r="A13" t="str">
        <f t="shared" si="0"/>
        <v>A07512-ZEIEN S&amp;G</v>
      </c>
      <c r="B13" t="s">
        <v>1603</v>
      </c>
      <c r="C13" t="s">
        <v>1604</v>
      </c>
    </row>
    <row r="14" spans="1:4">
      <c r="A14" t="str">
        <f t="shared" si="0"/>
        <v>A07518-JANESVILLE</v>
      </c>
      <c r="B14" t="s">
        <v>1605</v>
      </c>
      <c r="C14" t="s">
        <v>1606</v>
      </c>
    </row>
    <row r="15" spans="1:4">
      <c r="A15" t="str">
        <f t="shared" si="0"/>
        <v>A07520-BENTON'S LAKE</v>
      </c>
      <c r="B15" t="s">
        <v>1607</v>
      </c>
      <c r="C15" t="s">
        <v>1608</v>
      </c>
    </row>
    <row r="16" spans="1:4">
      <c r="A16" t="str">
        <f t="shared" si="0"/>
        <v>A09510-PLAINFIELD/ADAMS</v>
      </c>
      <c r="B16" t="s">
        <v>1609</v>
      </c>
      <c r="C16" t="s">
        <v>1610</v>
      </c>
    </row>
    <row r="17" spans="1:3">
      <c r="A17" t="str">
        <f t="shared" si="0"/>
        <v>A09512-BOEVERS</v>
      </c>
      <c r="B17" t="s">
        <v>1611</v>
      </c>
      <c r="C17" t="s">
        <v>1612</v>
      </c>
    </row>
    <row r="18" spans="1:3">
      <c r="A18" t="str">
        <f t="shared" si="0"/>
        <v>A10516-MILLER</v>
      </c>
      <c r="B18" t="s">
        <v>1613</v>
      </c>
      <c r="C18" t="s">
        <v>908</v>
      </c>
    </row>
    <row r="19" spans="1:3">
      <c r="A19" t="str">
        <f t="shared" si="0"/>
        <v>A10518-YEAROUS</v>
      </c>
      <c r="B19" t="s">
        <v>1614</v>
      </c>
      <c r="C19" t="s">
        <v>1615</v>
      </c>
    </row>
    <row r="20" spans="1:3">
      <c r="A20" t="str">
        <f t="shared" si="0"/>
        <v>A10520-BROOKS</v>
      </c>
      <c r="B20" t="s">
        <v>1616</v>
      </c>
      <c r="C20" t="s">
        <v>909</v>
      </c>
    </row>
    <row r="21" spans="1:3">
      <c r="A21" t="str">
        <f t="shared" si="0"/>
        <v>A10522-NIEMANN-DECKER</v>
      </c>
      <c r="B21" t="s">
        <v>1617</v>
      </c>
      <c r="C21" t="s">
        <v>1618</v>
      </c>
    </row>
    <row r="22" spans="1:3">
      <c r="A22" t="str">
        <f t="shared" si="0"/>
        <v>A10524-CRAWFORD</v>
      </c>
      <c r="B22" t="s">
        <v>1619</v>
      </c>
      <c r="C22" t="s">
        <v>1620</v>
      </c>
    </row>
    <row r="23" spans="1:3">
      <c r="A23" t="str">
        <f t="shared" si="0"/>
        <v>A12502-CLARKSVILLE</v>
      </c>
      <c r="B23" t="s">
        <v>910</v>
      </c>
      <c r="C23" t="s">
        <v>911</v>
      </c>
    </row>
    <row r="24" spans="1:3">
      <c r="A24" t="str">
        <f t="shared" si="0"/>
        <v>A12518-SHELL ROCK-ADAMS</v>
      </c>
      <c r="B24" t="s">
        <v>1621</v>
      </c>
      <c r="C24" t="s">
        <v>1622</v>
      </c>
    </row>
    <row r="25" spans="1:3">
      <c r="A25" t="str">
        <f t="shared" si="0"/>
        <v>A12520-PARKERSBURG</v>
      </c>
      <c r="B25" t="s">
        <v>1623</v>
      </c>
      <c r="C25" t="s">
        <v>1624</v>
      </c>
    </row>
    <row r="26" spans="1:3">
      <c r="A26" t="str">
        <f t="shared" si="0"/>
        <v>A12522-HOBSON</v>
      </c>
      <c r="B26" t="s">
        <v>1625</v>
      </c>
      <c r="C26" t="s">
        <v>1626</v>
      </c>
    </row>
    <row r="27" spans="1:3">
      <c r="A27" t="str">
        <f t="shared" si="0"/>
        <v>A13504-JENSEN</v>
      </c>
      <c r="B27" t="s">
        <v>1627</v>
      </c>
      <c r="C27" t="s">
        <v>912</v>
      </c>
    </row>
    <row r="28" spans="1:3">
      <c r="A28" t="str">
        <f t="shared" si="0"/>
        <v>A13506-MOHR</v>
      </c>
      <c r="B28" t="s">
        <v>1628</v>
      </c>
      <c r="C28" t="s">
        <v>1629</v>
      </c>
    </row>
    <row r="29" spans="1:3">
      <c r="A29" t="str">
        <f t="shared" si="0"/>
        <v>A14504-REINHART</v>
      </c>
      <c r="B29" t="s">
        <v>913</v>
      </c>
      <c r="C29" t="s">
        <v>914</v>
      </c>
    </row>
    <row r="30" spans="1:3">
      <c r="A30" t="str">
        <f t="shared" si="0"/>
        <v>A14510-LANESBORO</v>
      </c>
      <c r="B30" t="s">
        <v>915</v>
      </c>
      <c r="C30" t="s">
        <v>916</v>
      </c>
    </row>
    <row r="31" spans="1:3">
      <c r="A31" t="str">
        <f t="shared" si="0"/>
        <v>A14514-MACKE</v>
      </c>
      <c r="B31" t="s">
        <v>917</v>
      </c>
      <c r="C31" t="s">
        <v>918</v>
      </c>
    </row>
    <row r="32" spans="1:3">
      <c r="A32" t="str">
        <f t="shared" si="0"/>
        <v>A14518-MILLER</v>
      </c>
      <c r="B32" t="s">
        <v>919</v>
      </c>
      <c r="C32" t="s">
        <v>908</v>
      </c>
    </row>
    <row r="33" spans="1:3">
      <c r="A33" t="str">
        <f t="shared" si="0"/>
        <v>A16502-SHARPLISS</v>
      </c>
      <c r="B33" t="s">
        <v>1630</v>
      </c>
      <c r="C33" t="s">
        <v>1631</v>
      </c>
    </row>
    <row r="34" spans="1:3">
      <c r="A34" t="str">
        <f t="shared" si="0"/>
        <v>A16506-ONION GROVE</v>
      </c>
      <c r="B34" t="s">
        <v>1632</v>
      </c>
      <c r="C34" t="s">
        <v>920</v>
      </c>
    </row>
    <row r="35" spans="1:3">
      <c r="A35" t="str">
        <f t="shared" si="0"/>
        <v>A16510-CEDAR BLUFF</v>
      </c>
      <c r="B35" t="s">
        <v>1633</v>
      </c>
      <c r="C35" t="s">
        <v>1634</v>
      </c>
    </row>
    <row r="36" spans="1:3">
      <c r="A36" t="str">
        <f t="shared" si="0"/>
        <v>A17514-HOLCIM SAND</v>
      </c>
      <c r="B36" t="s">
        <v>921</v>
      </c>
      <c r="C36" t="s">
        <v>922</v>
      </c>
    </row>
    <row r="37" spans="1:3">
      <c r="A37" t="str">
        <f t="shared" si="0"/>
        <v>A17520-TUTTLE</v>
      </c>
      <c r="B37" t="s">
        <v>1635</v>
      </c>
      <c r="C37" t="s">
        <v>1636</v>
      </c>
    </row>
    <row r="38" spans="1:3">
      <c r="A38" t="str">
        <f t="shared" si="0"/>
        <v>A17522-GRAF PIT</v>
      </c>
      <c r="B38" t="s">
        <v>1637</v>
      </c>
      <c r="C38" t="s">
        <v>1638</v>
      </c>
    </row>
    <row r="39" spans="1:3">
      <c r="A39" t="str">
        <f t="shared" si="0"/>
        <v>A18506-CHEROKEE SOUTH</v>
      </c>
      <c r="B39" t="s">
        <v>923</v>
      </c>
      <c r="C39" t="s">
        <v>924</v>
      </c>
    </row>
    <row r="40" spans="1:3">
      <c r="A40" t="str">
        <f t="shared" si="0"/>
        <v>A18514-LARRABEE-MONTGOMERY</v>
      </c>
      <c r="B40" t="s">
        <v>925</v>
      </c>
      <c r="C40" t="s">
        <v>926</v>
      </c>
    </row>
    <row r="41" spans="1:3">
      <c r="A41" t="str">
        <f t="shared" si="0"/>
        <v>A18526-CHEROKEE NORTH</v>
      </c>
      <c r="B41" t="s">
        <v>927</v>
      </c>
      <c r="C41" t="s">
        <v>928</v>
      </c>
    </row>
    <row r="42" spans="1:3">
      <c r="A42" t="str">
        <f t="shared" si="0"/>
        <v>A18528-WASHTA</v>
      </c>
      <c r="B42" t="s">
        <v>929</v>
      </c>
      <c r="C42" t="s">
        <v>930</v>
      </c>
    </row>
    <row r="43" spans="1:3">
      <c r="A43" t="str">
        <f t="shared" si="0"/>
        <v>A18534-NELSON</v>
      </c>
      <c r="B43" t="s">
        <v>931</v>
      </c>
      <c r="C43" t="s">
        <v>932</v>
      </c>
    </row>
    <row r="44" spans="1:3">
      <c r="A44" t="str">
        <f t="shared" si="0"/>
        <v>A19508-BUSTA</v>
      </c>
      <c r="B44" t="s">
        <v>1639</v>
      </c>
      <c r="C44" t="s">
        <v>1640</v>
      </c>
    </row>
    <row r="45" spans="1:3">
      <c r="A45" t="str">
        <f t="shared" si="0"/>
        <v>A19512-PEARL ROCK</v>
      </c>
      <c r="B45" t="s">
        <v>1641</v>
      </c>
      <c r="C45" t="s">
        <v>1642</v>
      </c>
    </row>
    <row r="46" spans="1:3">
      <c r="A46" t="str">
        <f t="shared" si="0"/>
        <v>A19514-NASHUA</v>
      </c>
      <c r="B46" t="s">
        <v>1643</v>
      </c>
      <c r="C46" t="s">
        <v>1644</v>
      </c>
    </row>
    <row r="47" spans="1:3">
      <c r="A47" t="str">
        <f t="shared" si="0"/>
        <v>A19516-REWOLDT</v>
      </c>
      <c r="B47" t="s">
        <v>1645</v>
      </c>
      <c r="C47" t="s">
        <v>1646</v>
      </c>
    </row>
    <row r="48" spans="1:3">
      <c r="A48" t="str">
        <f t="shared" si="0"/>
        <v>A19522-BUCKY'S</v>
      </c>
      <c r="B48" t="s">
        <v>933</v>
      </c>
      <c r="C48" t="s">
        <v>934</v>
      </c>
    </row>
    <row r="49" spans="1:3">
      <c r="A49" t="str">
        <f t="shared" si="0"/>
        <v>A21506-EVERLY</v>
      </c>
      <c r="B49" t="s">
        <v>935</v>
      </c>
      <c r="C49" t="s">
        <v>936</v>
      </c>
    </row>
    <row r="50" spans="1:3">
      <c r="A50" t="str">
        <f t="shared" si="0"/>
        <v>A21516-SPENCER #1</v>
      </c>
      <c r="B50" t="s">
        <v>937</v>
      </c>
      <c r="C50" t="s">
        <v>938</v>
      </c>
    </row>
    <row r="51" spans="1:3">
      <c r="A51" t="str">
        <f t="shared" si="0"/>
        <v>A21538-NORGAARD SAND &amp; GRAVEL</v>
      </c>
      <c r="B51" t="s">
        <v>1647</v>
      </c>
      <c r="C51" t="s">
        <v>1648</v>
      </c>
    </row>
    <row r="52" spans="1:3">
      <c r="A52" t="str">
        <f t="shared" si="0"/>
        <v>A22510-BENTE</v>
      </c>
      <c r="B52" t="s">
        <v>1649</v>
      </c>
      <c r="C52" t="s">
        <v>1650</v>
      </c>
    </row>
    <row r="53" spans="1:3">
      <c r="A53" t="str">
        <f t="shared" si="0"/>
        <v>A22520-WELTERLEN</v>
      </c>
      <c r="B53" t="s">
        <v>1651</v>
      </c>
      <c r="C53" t="s">
        <v>1652</v>
      </c>
    </row>
    <row r="54" spans="1:3">
      <c r="A54" t="str">
        <f t="shared" si="0"/>
        <v>A22522-MOYNA</v>
      </c>
      <c r="B54" t="s">
        <v>1653</v>
      </c>
      <c r="C54" t="s">
        <v>939</v>
      </c>
    </row>
    <row r="55" spans="1:3">
      <c r="A55" t="str">
        <f t="shared" si="0"/>
        <v>A23504-BEHR</v>
      </c>
      <c r="B55" t="s">
        <v>940</v>
      </c>
      <c r="C55" t="s">
        <v>941</v>
      </c>
    </row>
    <row r="56" spans="1:3">
      <c r="A56" t="str">
        <f t="shared" si="0"/>
        <v>A23506-SCHNECKLOTH</v>
      </c>
      <c r="B56" t="s">
        <v>1654</v>
      </c>
      <c r="C56" t="s">
        <v>1655</v>
      </c>
    </row>
    <row r="57" spans="1:3">
      <c r="A57" t="str">
        <f t="shared" si="0"/>
        <v>A23514-ANDERSON</v>
      </c>
      <c r="B57" t="s">
        <v>1656</v>
      </c>
      <c r="C57" t="s">
        <v>1657</v>
      </c>
    </row>
    <row r="58" spans="1:3">
      <c r="A58" t="str">
        <f t="shared" si="0"/>
        <v>A23516-OLSON</v>
      </c>
      <c r="B58" t="s">
        <v>1658</v>
      </c>
      <c r="C58" t="s">
        <v>1659</v>
      </c>
    </row>
    <row r="59" spans="1:3">
      <c r="A59" t="str">
        <f t="shared" si="0"/>
        <v>A24512-DUNLAP</v>
      </c>
      <c r="B59" t="s">
        <v>943</v>
      </c>
      <c r="C59" t="s">
        <v>944</v>
      </c>
    </row>
    <row r="60" spans="1:3">
      <c r="A60" t="str">
        <f t="shared" si="0"/>
        <v>A25510-PERRY</v>
      </c>
      <c r="B60" t="s">
        <v>945</v>
      </c>
      <c r="C60" t="s">
        <v>946</v>
      </c>
    </row>
    <row r="61" spans="1:3">
      <c r="A61" t="str">
        <f t="shared" si="0"/>
        <v>A25514-BOONEVILLE</v>
      </c>
      <c r="B61" t="s">
        <v>947</v>
      </c>
      <c r="C61" t="s">
        <v>948</v>
      </c>
    </row>
    <row r="62" spans="1:3">
      <c r="A62" t="str">
        <f t="shared" si="0"/>
        <v>A25516-VAN METER SOUTH</v>
      </c>
      <c r="B62" t="s">
        <v>949</v>
      </c>
      <c r="C62" t="s">
        <v>950</v>
      </c>
    </row>
    <row r="63" spans="1:3">
      <c r="A63" t="str">
        <f t="shared" si="0"/>
        <v>A25518-RACCOON RIVER SAND</v>
      </c>
      <c r="B63" t="s">
        <v>951</v>
      </c>
      <c r="C63" t="s">
        <v>952</v>
      </c>
    </row>
    <row r="64" spans="1:3">
      <c r="A64" t="str">
        <f t="shared" si="0"/>
        <v>A25520-LEGACY MATERIALS</v>
      </c>
      <c r="B64" t="s">
        <v>953</v>
      </c>
      <c r="C64" t="s">
        <v>1660</v>
      </c>
    </row>
    <row r="65" spans="1:3">
      <c r="A65" t="str">
        <f t="shared" si="0"/>
        <v>A25522-BOONEVILLE WEST</v>
      </c>
      <c r="B65" t="s">
        <v>954</v>
      </c>
      <c r="C65" t="s">
        <v>955</v>
      </c>
    </row>
    <row r="66" spans="1:3">
      <c r="A66" t="str">
        <f t="shared" si="0"/>
        <v>A26502-ELDON-FRANKLIN</v>
      </c>
      <c r="B66" t="s">
        <v>1661</v>
      </c>
      <c r="C66" t="s">
        <v>1662</v>
      </c>
    </row>
    <row r="67" spans="1:3">
      <c r="A67" t="str">
        <f t="shared" si="0"/>
        <v>A28504-TEGLER</v>
      </c>
      <c r="B67" t="s">
        <v>1663</v>
      </c>
      <c r="C67" t="s">
        <v>1664</v>
      </c>
    </row>
    <row r="68" spans="1:3">
      <c r="A68" t="str">
        <f t="shared" ref="A68:A131" si="1">CONCATENATE(B68,"-",C68)</f>
        <v>A28510-LOGAN</v>
      </c>
      <c r="B68" t="s">
        <v>1665</v>
      </c>
      <c r="C68" t="s">
        <v>956</v>
      </c>
    </row>
    <row r="69" spans="1:3">
      <c r="A69" t="str">
        <f t="shared" si="1"/>
        <v>A28520-MANCHESTER</v>
      </c>
      <c r="B69" t="s">
        <v>1666</v>
      </c>
      <c r="C69" t="s">
        <v>957</v>
      </c>
    </row>
    <row r="70" spans="1:3">
      <c r="A70" t="str">
        <f t="shared" si="1"/>
        <v>A28526-HAWK</v>
      </c>
      <c r="B70" t="s">
        <v>1667</v>
      </c>
      <c r="C70" t="s">
        <v>1668</v>
      </c>
    </row>
    <row r="71" spans="1:3">
      <c r="A71" t="str">
        <f t="shared" si="1"/>
        <v>A28528-CAR 6</v>
      </c>
      <c r="B71" t="s">
        <v>1669</v>
      </c>
      <c r="C71" t="s">
        <v>1670</v>
      </c>
    </row>
    <row r="72" spans="1:3">
      <c r="A72" t="str">
        <f t="shared" si="1"/>
        <v>A28530-SUMMERS PIT</v>
      </c>
      <c r="B72" t="s">
        <v>1671</v>
      </c>
      <c r="C72" t="s">
        <v>1672</v>
      </c>
    </row>
    <row r="73" spans="1:3">
      <c r="A73" t="str">
        <f t="shared" si="1"/>
        <v>A29502-SPRING GROVE</v>
      </c>
      <c r="B73" t="s">
        <v>958</v>
      </c>
      <c r="C73" t="s">
        <v>959</v>
      </c>
    </row>
    <row r="74" spans="1:3">
      <c r="A74" t="str">
        <f t="shared" si="1"/>
        <v>A30508-FOSTORIA/LOST</v>
      </c>
      <c r="B74" t="s">
        <v>960</v>
      </c>
      <c r="C74" t="s">
        <v>961</v>
      </c>
    </row>
    <row r="75" spans="1:3">
      <c r="A75" t="str">
        <f t="shared" si="1"/>
        <v>A30510-WEDEKING</v>
      </c>
      <c r="B75" t="s">
        <v>962</v>
      </c>
      <c r="C75" t="s">
        <v>963</v>
      </c>
    </row>
    <row r="76" spans="1:3">
      <c r="A76" t="str">
        <f t="shared" si="1"/>
        <v>A30520-MILFORD/DERNER</v>
      </c>
      <c r="B76" t="s">
        <v>964</v>
      </c>
      <c r="C76" t="s">
        <v>965</v>
      </c>
    </row>
    <row r="77" spans="1:3">
      <c r="A77" t="str">
        <f t="shared" si="1"/>
        <v>A30526-MILL CREEK</v>
      </c>
      <c r="B77" t="s">
        <v>1673</v>
      </c>
      <c r="C77" t="s">
        <v>1674</v>
      </c>
    </row>
    <row r="78" spans="1:3">
      <c r="A78" t="str">
        <f t="shared" si="1"/>
        <v>A31512-BURKLE</v>
      </c>
      <c r="B78" t="s">
        <v>1675</v>
      </c>
      <c r="C78" t="s">
        <v>1676</v>
      </c>
    </row>
    <row r="79" spans="1:3">
      <c r="A79" t="str">
        <f t="shared" si="1"/>
        <v>A31514-FILLMORE</v>
      </c>
      <c r="B79" t="s">
        <v>1677</v>
      </c>
      <c r="C79" t="s">
        <v>966</v>
      </c>
    </row>
    <row r="80" spans="1:3">
      <c r="A80" t="str">
        <f t="shared" si="1"/>
        <v>A31516-CASCADE-LOCHER</v>
      </c>
      <c r="B80" t="s">
        <v>1678</v>
      </c>
      <c r="C80" t="s">
        <v>1679</v>
      </c>
    </row>
    <row r="81" spans="1:3">
      <c r="A81" t="str">
        <f t="shared" si="1"/>
        <v>A31518-MAIERS</v>
      </c>
      <c r="B81" t="s">
        <v>1680</v>
      </c>
      <c r="C81" t="s">
        <v>1681</v>
      </c>
    </row>
    <row r="82" spans="1:3">
      <c r="A82" t="str">
        <f t="shared" si="1"/>
        <v>A32502-ESTHERVILLE</v>
      </c>
      <c r="B82" t="s">
        <v>967</v>
      </c>
      <c r="C82" t="s">
        <v>968</v>
      </c>
    </row>
    <row r="83" spans="1:3">
      <c r="A83" t="str">
        <f t="shared" si="1"/>
        <v>A32530-ESTHERVILLE/WHITE</v>
      </c>
      <c r="B83" t="s">
        <v>969</v>
      </c>
      <c r="C83" t="s">
        <v>970</v>
      </c>
    </row>
    <row r="84" spans="1:3">
      <c r="A84" t="str">
        <f t="shared" si="1"/>
        <v>A32538-JENSEN</v>
      </c>
      <c r="B84" t="s">
        <v>971</v>
      </c>
      <c r="C84" t="s">
        <v>912</v>
      </c>
    </row>
    <row r="85" spans="1:3">
      <c r="A85" t="str">
        <f t="shared" si="1"/>
        <v>A32544-ANDERSON</v>
      </c>
      <c r="B85" t="s">
        <v>1682</v>
      </c>
      <c r="C85" t="s">
        <v>1657</v>
      </c>
    </row>
    <row r="86" spans="1:3">
      <c r="A86" t="str">
        <f t="shared" si="1"/>
        <v>A32548-LILLAND</v>
      </c>
      <c r="B86" t="s">
        <v>972</v>
      </c>
      <c r="C86" t="s">
        <v>973</v>
      </c>
    </row>
    <row r="87" spans="1:3">
      <c r="A87" t="str">
        <f t="shared" si="1"/>
        <v>A33506-ALPHA</v>
      </c>
      <c r="B87" t="s">
        <v>1683</v>
      </c>
      <c r="C87" t="s">
        <v>1684</v>
      </c>
    </row>
    <row r="88" spans="1:3">
      <c r="A88" t="str">
        <f t="shared" si="1"/>
        <v>A33510-RANDALIA</v>
      </c>
      <c r="B88" t="s">
        <v>1685</v>
      </c>
      <c r="C88" t="s">
        <v>1686</v>
      </c>
    </row>
    <row r="89" spans="1:3">
      <c r="A89" t="str">
        <f t="shared" si="1"/>
        <v>A33518-BASSETT</v>
      </c>
      <c r="B89" t="s">
        <v>1687</v>
      </c>
      <c r="C89" t="s">
        <v>1688</v>
      </c>
    </row>
    <row r="90" spans="1:3">
      <c r="A90" t="str">
        <f t="shared" si="1"/>
        <v>A33520-OELWEIN SAND</v>
      </c>
      <c r="B90" t="s">
        <v>1689</v>
      </c>
      <c r="C90" t="s">
        <v>1690</v>
      </c>
    </row>
    <row r="91" spans="1:3">
      <c r="A91" t="str">
        <f t="shared" si="1"/>
        <v>A33522-PAPE</v>
      </c>
      <c r="B91" t="s">
        <v>1691</v>
      </c>
      <c r="C91" t="s">
        <v>974</v>
      </c>
    </row>
    <row r="92" spans="1:3">
      <c r="A92" t="str">
        <f t="shared" si="1"/>
        <v>A33524-ROGERS</v>
      </c>
      <c r="B92" t="s">
        <v>1692</v>
      </c>
      <c r="C92" t="s">
        <v>1693</v>
      </c>
    </row>
    <row r="93" spans="1:3">
      <c r="A93" t="str">
        <f t="shared" si="1"/>
        <v>A33528-KASEMEIER</v>
      </c>
      <c r="B93" t="s">
        <v>1694</v>
      </c>
      <c r="C93" t="s">
        <v>1695</v>
      </c>
    </row>
    <row r="94" spans="1:3">
      <c r="A94" t="str">
        <f t="shared" si="1"/>
        <v>A34502-ROCKFORD</v>
      </c>
      <c r="B94" t="s">
        <v>975</v>
      </c>
      <c r="C94" t="s">
        <v>976</v>
      </c>
    </row>
    <row r="95" spans="1:3">
      <c r="A95" t="str">
        <f t="shared" si="1"/>
        <v>A34516-CEDAR ACRE RESORT</v>
      </c>
      <c r="B95" t="s">
        <v>977</v>
      </c>
      <c r="C95" t="s">
        <v>978</v>
      </c>
    </row>
    <row r="96" spans="1:3">
      <c r="A96" t="str">
        <f t="shared" si="1"/>
        <v>A34520-FOOTHILL</v>
      </c>
      <c r="B96" t="s">
        <v>979</v>
      </c>
      <c r="C96" t="s">
        <v>980</v>
      </c>
    </row>
    <row r="97" spans="1:3">
      <c r="A97" t="str">
        <f t="shared" si="1"/>
        <v>A34522-ROTTINGHAUS</v>
      </c>
      <c r="B97" t="s">
        <v>1696</v>
      </c>
      <c r="C97" t="s">
        <v>1697</v>
      </c>
    </row>
    <row r="98" spans="1:3">
      <c r="A98" t="str">
        <f t="shared" si="1"/>
        <v>A35502-GENEVA</v>
      </c>
      <c r="B98" t="s">
        <v>981</v>
      </c>
      <c r="C98" t="s">
        <v>982</v>
      </c>
    </row>
    <row r="99" spans="1:3">
      <c r="A99" t="str">
        <f t="shared" si="1"/>
        <v>A35520-BRANDT</v>
      </c>
      <c r="B99" t="s">
        <v>1698</v>
      </c>
      <c r="C99" t="s">
        <v>1699</v>
      </c>
    </row>
    <row r="100" spans="1:3">
      <c r="A100" t="str">
        <f t="shared" si="1"/>
        <v>A35522-MCDOWELL SAND</v>
      </c>
      <c r="B100" t="s">
        <v>983</v>
      </c>
      <c r="C100" t="s">
        <v>984</v>
      </c>
    </row>
    <row r="101" spans="1:3">
      <c r="A101" t="str">
        <f t="shared" si="1"/>
        <v>A37504-JEFFERSON</v>
      </c>
      <c r="B101" t="s">
        <v>985</v>
      </c>
      <c r="C101" t="s">
        <v>986</v>
      </c>
    </row>
    <row r="102" spans="1:3">
      <c r="A102" t="str">
        <f t="shared" si="1"/>
        <v>A37514-WRIGHT</v>
      </c>
      <c r="B102" t="s">
        <v>1700</v>
      </c>
      <c r="C102" t="s">
        <v>987</v>
      </c>
    </row>
    <row r="103" spans="1:3">
      <c r="A103" t="str">
        <f t="shared" si="1"/>
        <v>A37520-GREEN COUNTY MATERIALS</v>
      </c>
      <c r="B103" t="s">
        <v>988</v>
      </c>
      <c r="C103" t="s">
        <v>989</v>
      </c>
    </row>
    <row r="104" spans="1:3">
      <c r="A104" t="str">
        <f t="shared" si="1"/>
        <v>A38504-HERONIMOUS</v>
      </c>
      <c r="B104" t="s">
        <v>1701</v>
      </c>
      <c r="C104" t="s">
        <v>1702</v>
      </c>
    </row>
    <row r="105" spans="1:3">
      <c r="A105" t="str">
        <f t="shared" si="1"/>
        <v>A38506-MEESTER</v>
      </c>
      <c r="B105" t="s">
        <v>1703</v>
      </c>
      <c r="C105" t="s">
        <v>1704</v>
      </c>
    </row>
    <row r="106" spans="1:3">
      <c r="A106" t="str">
        <f t="shared" si="1"/>
        <v>A39508-L &amp; L</v>
      </c>
      <c r="B106" t="s">
        <v>1705</v>
      </c>
      <c r="C106" t="s">
        <v>1706</v>
      </c>
    </row>
    <row r="107" spans="1:3">
      <c r="A107" t="str">
        <f t="shared" si="1"/>
        <v>A40512-ANDERSON</v>
      </c>
      <c r="B107" t="s">
        <v>1707</v>
      </c>
      <c r="C107" t="s">
        <v>1657</v>
      </c>
    </row>
    <row r="108" spans="1:3">
      <c r="A108" t="str">
        <f t="shared" si="1"/>
        <v>A42512-HARDIN AGGREGATES</v>
      </c>
      <c r="B108" t="s">
        <v>1708</v>
      </c>
      <c r="C108" t="s">
        <v>1709</v>
      </c>
    </row>
    <row r="109" spans="1:3">
      <c r="A109" t="str">
        <f t="shared" si="1"/>
        <v>A42532-H &amp; M FARMS</v>
      </c>
      <c r="B109" t="s">
        <v>990</v>
      </c>
      <c r="C109" t="s">
        <v>991</v>
      </c>
    </row>
    <row r="110" spans="1:3">
      <c r="A110" t="str">
        <f t="shared" si="1"/>
        <v>A43512-WOODBINE-MCCANN</v>
      </c>
      <c r="B110" t="s">
        <v>992</v>
      </c>
      <c r="C110" t="s">
        <v>993</v>
      </c>
    </row>
    <row r="111" spans="1:3">
      <c r="A111" t="str">
        <f t="shared" si="1"/>
        <v>A44502-NORTH ROME</v>
      </c>
      <c r="B111" t="s">
        <v>1710</v>
      </c>
      <c r="C111" t="s">
        <v>1711</v>
      </c>
    </row>
    <row r="112" spans="1:3">
      <c r="A112" t="str">
        <f t="shared" si="1"/>
        <v>A44504-ENSMINGER-ROME</v>
      </c>
      <c r="B112" t="s">
        <v>1712</v>
      </c>
      <c r="C112" t="s">
        <v>1713</v>
      </c>
    </row>
    <row r="113" spans="1:3">
      <c r="A113" t="str">
        <f t="shared" si="1"/>
        <v>A44506-COPPOCK SAND</v>
      </c>
      <c r="B113" t="s">
        <v>1714</v>
      </c>
      <c r="C113" t="s">
        <v>1715</v>
      </c>
    </row>
    <row r="114" spans="1:3">
      <c r="A114" t="str">
        <f t="shared" si="1"/>
        <v>A45504-ECKERMAN</v>
      </c>
      <c r="B114" t="s">
        <v>994</v>
      </c>
      <c r="C114" t="s">
        <v>995</v>
      </c>
    </row>
    <row r="115" spans="1:3">
      <c r="A115" t="str">
        <f t="shared" si="1"/>
        <v>A45508-SOVEREIGN</v>
      </c>
      <c r="B115" t="s">
        <v>996</v>
      </c>
      <c r="C115" t="s">
        <v>997</v>
      </c>
    </row>
    <row r="116" spans="1:3">
      <c r="A116" t="str">
        <f t="shared" si="1"/>
        <v>A45516-FREIDERICH</v>
      </c>
      <c r="B116" t="s">
        <v>1716</v>
      </c>
      <c r="C116" t="s">
        <v>1717</v>
      </c>
    </row>
    <row r="117" spans="1:3">
      <c r="A117" t="str">
        <f t="shared" si="1"/>
        <v>A45518-ELMA</v>
      </c>
      <c r="B117" t="s">
        <v>1718</v>
      </c>
      <c r="C117" t="s">
        <v>998</v>
      </c>
    </row>
    <row r="118" spans="1:3">
      <c r="A118" t="str">
        <f t="shared" si="1"/>
        <v>A45520-HOOVER</v>
      </c>
      <c r="B118" t="s">
        <v>1719</v>
      </c>
      <c r="C118" t="s">
        <v>1720</v>
      </c>
    </row>
    <row r="119" spans="1:3">
      <c r="A119" t="str">
        <f t="shared" si="1"/>
        <v>A45522-LE ROY</v>
      </c>
      <c r="B119" t="s">
        <v>1721</v>
      </c>
      <c r="C119" t="s">
        <v>1722</v>
      </c>
    </row>
    <row r="120" spans="1:3">
      <c r="A120" t="str">
        <f t="shared" si="1"/>
        <v>A46516-ERICKSON</v>
      </c>
      <c r="B120" t="s">
        <v>1723</v>
      </c>
      <c r="C120" t="s">
        <v>1724</v>
      </c>
    </row>
    <row r="121" spans="1:3">
      <c r="A121" t="str">
        <f t="shared" si="1"/>
        <v>A46518-PEDERSEN</v>
      </c>
      <c r="B121" t="s">
        <v>999</v>
      </c>
      <c r="C121" t="s">
        <v>1000</v>
      </c>
    </row>
    <row r="122" spans="1:3">
      <c r="A122" t="str">
        <f t="shared" si="1"/>
        <v>A48506-MARENGO</v>
      </c>
      <c r="B122" t="s">
        <v>1725</v>
      </c>
      <c r="C122" t="s">
        <v>1726</v>
      </c>
    </row>
    <row r="123" spans="1:3">
      <c r="A123" t="str">
        <f t="shared" si="1"/>
        <v>A48508-DISTERHOFT</v>
      </c>
      <c r="B123" t="s">
        <v>1727</v>
      </c>
      <c r="C123" t="s">
        <v>1728</v>
      </c>
    </row>
    <row r="124" spans="1:3">
      <c r="A124" t="str">
        <f t="shared" si="1"/>
        <v>A49506-BELLEVUE</v>
      </c>
      <c r="B124" t="s">
        <v>1001</v>
      </c>
      <c r="C124" t="s">
        <v>1002</v>
      </c>
    </row>
    <row r="125" spans="1:3">
      <c r="A125" t="str">
        <f t="shared" si="1"/>
        <v>A49516-TURNER</v>
      </c>
      <c r="B125" t="s">
        <v>1003</v>
      </c>
      <c r="C125" t="s">
        <v>1004</v>
      </c>
    </row>
    <row r="126" spans="1:3">
      <c r="A126" t="str">
        <f t="shared" si="1"/>
        <v>A49524-GRIEBEL</v>
      </c>
      <c r="B126" t="s">
        <v>1005</v>
      </c>
      <c r="C126" t="s">
        <v>1006</v>
      </c>
    </row>
    <row r="127" spans="1:3">
      <c r="A127" t="str">
        <f t="shared" si="1"/>
        <v>A49526-BELLEVUE FARM</v>
      </c>
      <c r="B127" t="s">
        <v>1007</v>
      </c>
      <c r="C127" t="s">
        <v>1008</v>
      </c>
    </row>
    <row r="128" spans="1:3">
      <c r="A128" t="str">
        <f t="shared" si="1"/>
        <v>A49530-PETERSON</v>
      </c>
      <c r="B128" t="s">
        <v>1009</v>
      </c>
      <c r="C128" t="s">
        <v>1010</v>
      </c>
    </row>
    <row r="129" spans="1:3">
      <c r="A129" t="str">
        <f t="shared" si="1"/>
        <v>A49538-MAQUOKETA SAND</v>
      </c>
      <c r="B129" t="s">
        <v>1729</v>
      </c>
      <c r="C129" t="s">
        <v>1730</v>
      </c>
    </row>
    <row r="130" spans="1:3">
      <c r="A130" t="str">
        <f t="shared" si="1"/>
        <v>A50504-REASNOR</v>
      </c>
      <c r="B130" t="s">
        <v>1731</v>
      </c>
      <c r="C130" t="s">
        <v>1732</v>
      </c>
    </row>
    <row r="131" spans="1:3">
      <c r="A131" t="str">
        <f t="shared" si="1"/>
        <v>A52508-WILLIAMS</v>
      </c>
      <c r="B131" t="s">
        <v>1733</v>
      </c>
      <c r="C131" t="s">
        <v>1734</v>
      </c>
    </row>
    <row r="132" spans="1:3">
      <c r="A132" t="str">
        <f t="shared" ref="A132:A195" si="2">CONCATENATE(B132,"-",C132)</f>
        <v>A52510-RIVERSIDE #2</v>
      </c>
      <c r="B132" t="s">
        <v>1735</v>
      </c>
      <c r="C132" t="s">
        <v>1736</v>
      </c>
    </row>
    <row r="133" spans="1:3">
      <c r="A133" t="str">
        <f t="shared" si="2"/>
        <v>A52512-RIVERSIDE SAND</v>
      </c>
      <c r="B133" t="s">
        <v>1737</v>
      </c>
      <c r="C133" t="s">
        <v>1738</v>
      </c>
    </row>
    <row r="134" spans="1:3">
      <c r="A134" t="str">
        <f t="shared" si="2"/>
        <v>A53514-FLEMING</v>
      </c>
      <c r="B134" t="s">
        <v>1739</v>
      </c>
      <c r="C134" t="s">
        <v>1740</v>
      </c>
    </row>
    <row r="135" spans="1:3">
      <c r="A135" t="str">
        <f t="shared" si="2"/>
        <v>A53522-WEBER</v>
      </c>
      <c r="B135" t="s">
        <v>1741</v>
      </c>
      <c r="C135" t="s">
        <v>1012</v>
      </c>
    </row>
    <row r="136" spans="1:3">
      <c r="A136" t="str">
        <f t="shared" si="2"/>
        <v>A53526-STEPHENS</v>
      </c>
      <c r="B136" t="s">
        <v>1742</v>
      </c>
      <c r="C136" t="s">
        <v>1743</v>
      </c>
    </row>
    <row r="137" spans="1:3">
      <c r="A137" t="str">
        <f t="shared" si="2"/>
        <v>A53528-ANAMOSA</v>
      </c>
      <c r="B137" t="s">
        <v>1744</v>
      </c>
      <c r="C137" t="s">
        <v>1013</v>
      </c>
    </row>
    <row r="138" spans="1:3">
      <c r="A138" t="str">
        <f t="shared" si="2"/>
        <v>A53530-ANAMOSA-WOOD'S</v>
      </c>
      <c r="B138" t="s">
        <v>1745</v>
      </c>
      <c r="C138" t="s">
        <v>1746</v>
      </c>
    </row>
    <row r="139" spans="1:3">
      <c r="A139" t="str">
        <f t="shared" si="2"/>
        <v>A53532-LOES</v>
      </c>
      <c r="B139" t="s">
        <v>1747</v>
      </c>
      <c r="C139" t="s">
        <v>1748</v>
      </c>
    </row>
    <row r="140" spans="1:3">
      <c r="A140" t="str">
        <f t="shared" si="2"/>
        <v>A56504-VINCENNES</v>
      </c>
      <c r="B140" t="s">
        <v>1749</v>
      </c>
      <c r="C140" t="s">
        <v>1750</v>
      </c>
    </row>
    <row r="141" spans="1:3">
      <c r="A141" t="str">
        <f t="shared" si="2"/>
        <v>A56506-FT MADISON</v>
      </c>
      <c r="B141" t="s">
        <v>1751</v>
      </c>
      <c r="C141" t="s">
        <v>1752</v>
      </c>
    </row>
    <row r="142" spans="1:3">
      <c r="A142" t="str">
        <f t="shared" si="2"/>
        <v>A56508-LEE COUNTY S &amp; G</v>
      </c>
      <c r="B142" t="s">
        <v>1753</v>
      </c>
      <c r="C142" t="s">
        <v>1754</v>
      </c>
    </row>
    <row r="143" spans="1:3">
      <c r="A143" t="str">
        <f t="shared" si="2"/>
        <v>A57520-IVANHOE</v>
      </c>
      <c r="B143" t="s">
        <v>1755</v>
      </c>
      <c r="C143" t="s">
        <v>1756</v>
      </c>
    </row>
    <row r="144" spans="1:3">
      <c r="A144" t="str">
        <f t="shared" si="2"/>
        <v>A57528-BLAIRSFERRY SAND</v>
      </c>
      <c r="B144" t="s">
        <v>1015</v>
      </c>
      <c r="C144" t="s">
        <v>1016</v>
      </c>
    </row>
    <row r="145" spans="1:3">
      <c r="A145" t="str">
        <f t="shared" si="2"/>
        <v>A57530-HESS</v>
      </c>
      <c r="B145" t="s">
        <v>1757</v>
      </c>
      <c r="C145" t="s">
        <v>1758</v>
      </c>
    </row>
    <row r="146" spans="1:3">
      <c r="A146" t="str">
        <f t="shared" si="2"/>
        <v>A57534-LINN COUNTY SAND</v>
      </c>
      <c r="B146" t="s">
        <v>1759</v>
      </c>
      <c r="C146" t="s">
        <v>1760</v>
      </c>
    </row>
    <row r="147" spans="1:3">
      <c r="A147" t="str">
        <f t="shared" si="2"/>
        <v>A57536-POWER PLANT</v>
      </c>
      <c r="B147" t="s">
        <v>1761</v>
      </c>
      <c r="C147" t="s">
        <v>1762</v>
      </c>
    </row>
    <row r="148" spans="1:3">
      <c r="A148" t="str">
        <f t="shared" si="2"/>
        <v>A58504-FREDONIA</v>
      </c>
      <c r="B148" t="s">
        <v>1763</v>
      </c>
      <c r="C148" t="s">
        <v>1764</v>
      </c>
    </row>
    <row r="149" spans="1:3">
      <c r="A149" t="str">
        <f t="shared" si="2"/>
        <v>A60502-ROCK RAPIDS #1</v>
      </c>
      <c r="B149" t="s">
        <v>1017</v>
      </c>
      <c r="C149" t="s">
        <v>1018</v>
      </c>
    </row>
    <row r="150" spans="1:3">
      <c r="A150" t="str">
        <f t="shared" si="2"/>
        <v>A62502-G71</v>
      </c>
      <c r="B150" t="s">
        <v>1765</v>
      </c>
      <c r="C150" t="s">
        <v>1766</v>
      </c>
    </row>
    <row r="151" spans="1:3">
      <c r="A151" t="str">
        <f t="shared" si="2"/>
        <v>A63502-BEAN PROPERTY</v>
      </c>
      <c r="B151" t="s">
        <v>1767</v>
      </c>
      <c r="C151" t="s">
        <v>1768</v>
      </c>
    </row>
    <row r="152" spans="1:3">
      <c r="A152" t="str">
        <f t="shared" si="2"/>
        <v>A63512-NEW HARVEY</v>
      </c>
      <c r="B152" t="s">
        <v>1019</v>
      </c>
      <c r="C152" t="s">
        <v>1020</v>
      </c>
    </row>
    <row r="153" spans="1:3">
      <c r="A153" t="str">
        <f t="shared" si="2"/>
        <v>A64508-NEW MARSHALLTOWN</v>
      </c>
      <c r="B153" t="s">
        <v>1769</v>
      </c>
      <c r="C153" t="s">
        <v>1770</v>
      </c>
    </row>
    <row r="154" spans="1:3">
      <c r="A154" t="str">
        <f t="shared" si="2"/>
        <v>A66502-OSAGE-SCHMIDT</v>
      </c>
      <c r="B154" t="s">
        <v>1771</v>
      </c>
      <c r="C154" t="s">
        <v>1772</v>
      </c>
    </row>
    <row r="155" spans="1:3">
      <c r="A155" t="str">
        <f t="shared" si="2"/>
        <v>A66512-KLAAHSEN</v>
      </c>
      <c r="B155" t="s">
        <v>1773</v>
      </c>
      <c r="C155" t="s">
        <v>1774</v>
      </c>
    </row>
    <row r="156" spans="1:3">
      <c r="A156" t="str">
        <f t="shared" si="2"/>
        <v>A66514-LOVIK</v>
      </c>
      <c r="B156" t="s">
        <v>1775</v>
      </c>
      <c r="C156" t="s">
        <v>1776</v>
      </c>
    </row>
    <row r="157" spans="1:3">
      <c r="A157" t="str">
        <f t="shared" si="2"/>
        <v>A66516-BOERJAN</v>
      </c>
      <c r="B157" t="s">
        <v>1021</v>
      </c>
      <c r="C157" t="s">
        <v>1022</v>
      </c>
    </row>
    <row r="158" spans="1:3">
      <c r="A158" t="str">
        <f t="shared" si="2"/>
        <v>A66520-LESCH</v>
      </c>
      <c r="B158" t="s">
        <v>1777</v>
      </c>
      <c r="C158" t="s">
        <v>1023</v>
      </c>
    </row>
    <row r="159" spans="1:3">
      <c r="A159" t="str">
        <f t="shared" si="2"/>
        <v>A67502-RODNEY</v>
      </c>
      <c r="B159" t="s">
        <v>1024</v>
      </c>
      <c r="C159" t="s">
        <v>1025</v>
      </c>
    </row>
    <row r="160" spans="1:3">
      <c r="A160" t="str">
        <f t="shared" si="2"/>
        <v>A70504-ATALISSA-MCKILLIP</v>
      </c>
      <c r="B160" t="s">
        <v>1778</v>
      </c>
      <c r="C160" t="s">
        <v>1779</v>
      </c>
    </row>
    <row r="161" spans="1:3">
      <c r="A161" t="str">
        <f t="shared" si="2"/>
        <v>A70506-ACME</v>
      </c>
      <c r="B161" t="s">
        <v>1026</v>
      </c>
      <c r="C161" t="s">
        <v>1027</v>
      </c>
    </row>
    <row r="162" spans="1:3">
      <c r="A162" t="str">
        <f t="shared" si="2"/>
        <v>A71504-RABE PAULLINA</v>
      </c>
      <c r="B162" t="s">
        <v>1780</v>
      </c>
      <c r="C162" t="s">
        <v>1781</v>
      </c>
    </row>
    <row r="163" spans="1:3">
      <c r="A163" t="str">
        <f t="shared" si="2"/>
        <v>A71536-PHLOW CREEK</v>
      </c>
      <c r="B163" t="s">
        <v>1782</v>
      </c>
      <c r="C163" t="s">
        <v>1783</v>
      </c>
    </row>
    <row r="164" spans="1:3">
      <c r="A164" t="str">
        <f t="shared" si="2"/>
        <v>A72504-OCHEYEDAN</v>
      </c>
      <c r="B164" t="s">
        <v>1028</v>
      </c>
      <c r="C164" t="s">
        <v>1029</v>
      </c>
    </row>
    <row r="165" spans="1:3">
      <c r="A165" t="str">
        <f t="shared" si="2"/>
        <v>A72506-ASHTON</v>
      </c>
      <c r="B165" t="s">
        <v>1030</v>
      </c>
      <c r="C165" t="s">
        <v>1031</v>
      </c>
    </row>
    <row r="166" spans="1:3">
      <c r="A166" t="str">
        <f t="shared" si="2"/>
        <v>A72524-BOERHAVE</v>
      </c>
      <c r="B166" t="s">
        <v>1784</v>
      </c>
      <c r="C166" t="s">
        <v>1785</v>
      </c>
    </row>
    <row r="167" spans="1:3">
      <c r="A167" t="str">
        <f t="shared" si="2"/>
        <v>A72530-BOYD</v>
      </c>
      <c r="B167" t="s">
        <v>1032</v>
      </c>
      <c r="C167" t="s">
        <v>1033</v>
      </c>
    </row>
    <row r="168" spans="1:3">
      <c r="A168" t="str">
        <f t="shared" si="2"/>
        <v>A72532-ENGEL</v>
      </c>
      <c r="B168" t="s">
        <v>1786</v>
      </c>
      <c r="C168" t="s">
        <v>1787</v>
      </c>
    </row>
    <row r="169" spans="1:3">
      <c r="A169" t="str">
        <f t="shared" si="2"/>
        <v>A72534-ASHTON-SEIVERT</v>
      </c>
      <c r="B169" t="s">
        <v>1034</v>
      </c>
      <c r="C169" t="s">
        <v>1035</v>
      </c>
    </row>
    <row r="170" spans="1:3">
      <c r="A170" t="str">
        <f t="shared" si="2"/>
        <v>A72538-MONEY PIT #1</v>
      </c>
      <c r="B170" t="s">
        <v>1788</v>
      </c>
      <c r="C170" t="s">
        <v>1036</v>
      </c>
    </row>
    <row r="171" spans="1:3">
      <c r="A171" t="str">
        <f t="shared" si="2"/>
        <v>A73508-SHENANDOAH-CONNELL II</v>
      </c>
      <c r="B171" t="s">
        <v>1037</v>
      </c>
      <c r="C171" t="s">
        <v>1038</v>
      </c>
    </row>
    <row r="172" spans="1:3">
      <c r="A172" t="str">
        <f t="shared" si="2"/>
        <v>A74502-EMMETSBURG S&amp;G</v>
      </c>
      <c r="B172" t="s">
        <v>1039</v>
      </c>
      <c r="C172" t="s">
        <v>1040</v>
      </c>
    </row>
    <row r="173" spans="1:3">
      <c r="A173" t="str">
        <f t="shared" si="2"/>
        <v>A75502-AKRON</v>
      </c>
      <c r="B173" t="s">
        <v>1041</v>
      </c>
      <c r="C173" t="s">
        <v>1042</v>
      </c>
    </row>
    <row r="174" spans="1:3">
      <c r="A174" t="str">
        <f t="shared" si="2"/>
        <v>A75503-AKRON</v>
      </c>
      <c r="B174" t="s">
        <v>1043</v>
      </c>
      <c r="C174" t="s">
        <v>1042</v>
      </c>
    </row>
    <row r="175" spans="1:3">
      <c r="A175" t="str">
        <f t="shared" si="2"/>
        <v>A75524-G DIRKSEN #2</v>
      </c>
      <c r="B175" t="s">
        <v>1789</v>
      </c>
      <c r="C175" t="s">
        <v>1790</v>
      </c>
    </row>
    <row r="176" spans="1:3">
      <c r="A176" t="str">
        <f t="shared" si="2"/>
        <v>A75526-FRITZ DIRKSEN</v>
      </c>
      <c r="B176" t="s">
        <v>1791</v>
      </c>
      <c r="C176" t="s">
        <v>1792</v>
      </c>
    </row>
    <row r="177" spans="1:3">
      <c r="A177" t="str">
        <f t="shared" si="2"/>
        <v>A76514-MILLER</v>
      </c>
      <c r="B177" t="s">
        <v>1793</v>
      </c>
      <c r="C177" t="s">
        <v>908</v>
      </c>
    </row>
    <row r="178" spans="1:3">
      <c r="A178" t="str">
        <f t="shared" si="2"/>
        <v>A76518-BANWART</v>
      </c>
      <c r="B178" t="s">
        <v>1794</v>
      </c>
      <c r="C178" t="s">
        <v>1795</v>
      </c>
    </row>
    <row r="179" spans="1:3">
      <c r="A179" t="str">
        <f t="shared" si="2"/>
        <v>A77504-DENNY-JOHNSTON</v>
      </c>
      <c r="B179" t="s">
        <v>1044</v>
      </c>
      <c r="C179" t="s">
        <v>1045</v>
      </c>
    </row>
    <row r="180" spans="1:3">
      <c r="A180" t="str">
        <f t="shared" si="2"/>
        <v>A77522-EDM #2-VANDALIA</v>
      </c>
      <c r="B180" t="s">
        <v>1046</v>
      </c>
      <c r="C180" t="s">
        <v>1047</v>
      </c>
    </row>
    <row r="181" spans="1:3">
      <c r="A181" t="str">
        <f t="shared" si="2"/>
        <v>A77530-NORTH DES MOINES WHITE</v>
      </c>
      <c r="B181" t="s">
        <v>1048</v>
      </c>
      <c r="C181" t="s">
        <v>1049</v>
      </c>
    </row>
    <row r="182" spans="1:3">
      <c r="A182" t="str">
        <f t="shared" si="2"/>
        <v>A77534-SAYLORVILLE SAND</v>
      </c>
      <c r="B182" t="s">
        <v>1050</v>
      </c>
      <c r="C182" t="s">
        <v>1051</v>
      </c>
    </row>
    <row r="183" spans="1:3">
      <c r="A183" t="str">
        <f t="shared" si="2"/>
        <v>A77538-NORTH DES MOINES HOVELAND</v>
      </c>
      <c r="B183" t="s">
        <v>1052</v>
      </c>
      <c r="C183" t="s">
        <v>1053</v>
      </c>
    </row>
    <row r="184" spans="1:3">
      <c r="A184" t="str">
        <f t="shared" si="2"/>
        <v>A77540-P-HILL EAST</v>
      </c>
      <c r="B184" t="s">
        <v>1796</v>
      </c>
      <c r="C184" t="s">
        <v>1797</v>
      </c>
    </row>
    <row r="185" spans="1:3">
      <c r="A185" t="str">
        <f t="shared" si="2"/>
        <v>A78504-OAKLAND</v>
      </c>
      <c r="B185" t="s">
        <v>1054</v>
      </c>
      <c r="C185" t="s">
        <v>1055</v>
      </c>
    </row>
    <row r="186" spans="1:3">
      <c r="A186" t="str">
        <f t="shared" si="2"/>
        <v>A81502-SACTON-LAKEVIEW</v>
      </c>
      <c r="B186" t="s">
        <v>1056</v>
      </c>
      <c r="C186" t="s">
        <v>1057</v>
      </c>
    </row>
    <row r="187" spans="1:3">
      <c r="A187" t="str">
        <f t="shared" si="2"/>
        <v>A81504-AUBURN</v>
      </c>
      <c r="B187" t="s">
        <v>1058</v>
      </c>
      <c r="C187" t="s">
        <v>1059</v>
      </c>
    </row>
    <row r="188" spans="1:3">
      <c r="A188" t="str">
        <f t="shared" si="2"/>
        <v>A81506-SAC CITY</v>
      </c>
      <c r="B188" t="s">
        <v>1798</v>
      </c>
      <c r="C188" t="s">
        <v>1799</v>
      </c>
    </row>
    <row r="189" spans="1:3">
      <c r="A189" t="str">
        <f t="shared" si="2"/>
        <v>A81514-CARNARVON S&amp;G</v>
      </c>
      <c r="B189" t="s">
        <v>1060</v>
      </c>
      <c r="C189" t="s">
        <v>1061</v>
      </c>
    </row>
    <row r="190" spans="1:3">
      <c r="A190" t="str">
        <f t="shared" si="2"/>
        <v>A81520-UREN</v>
      </c>
      <c r="B190" t="s">
        <v>1800</v>
      </c>
      <c r="C190" t="s">
        <v>1801</v>
      </c>
    </row>
    <row r="191" spans="1:3">
      <c r="A191" t="str">
        <f t="shared" si="2"/>
        <v>A81528-WALL LAKE</v>
      </c>
      <c r="B191" t="s">
        <v>1062</v>
      </c>
      <c r="C191" t="s">
        <v>1063</v>
      </c>
    </row>
    <row r="192" spans="1:3">
      <c r="A192" t="str">
        <f t="shared" si="2"/>
        <v>A81530-LEITZ NORTH</v>
      </c>
      <c r="B192" t="s">
        <v>1802</v>
      </c>
      <c r="C192" t="s">
        <v>1803</v>
      </c>
    </row>
    <row r="193" spans="1:3">
      <c r="A193" t="str">
        <f t="shared" si="2"/>
        <v>A81534-EARLY</v>
      </c>
      <c r="B193" t="s">
        <v>1804</v>
      </c>
      <c r="C193" t="s">
        <v>1805</v>
      </c>
    </row>
    <row r="194" spans="1:3">
      <c r="A194" t="str">
        <f t="shared" si="2"/>
        <v>A81536-DAIKER</v>
      </c>
      <c r="B194" t="s">
        <v>1806</v>
      </c>
      <c r="C194" t="s">
        <v>1807</v>
      </c>
    </row>
    <row r="195" spans="1:3">
      <c r="A195" t="str">
        <f t="shared" si="2"/>
        <v>A81542-WALL LAKE BOYER</v>
      </c>
      <c r="B195" t="s">
        <v>1064</v>
      </c>
      <c r="C195" t="s">
        <v>1065</v>
      </c>
    </row>
    <row r="196" spans="1:3">
      <c r="A196" t="str">
        <f t="shared" ref="A196:A259" si="3">CONCATENATE(B196,"-",C196)</f>
        <v>A81544-ULMER-MEISTER</v>
      </c>
      <c r="B196" t="s">
        <v>1066</v>
      </c>
      <c r="C196" t="s">
        <v>1067</v>
      </c>
    </row>
    <row r="197" spans="1:3">
      <c r="A197" t="str">
        <f t="shared" si="3"/>
        <v>A81546-MEISTER</v>
      </c>
      <c r="B197" t="s">
        <v>1068</v>
      </c>
      <c r="C197" t="s">
        <v>1069</v>
      </c>
    </row>
    <row r="198" spans="1:3">
      <c r="A198" t="str">
        <f t="shared" si="3"/>
        <v>A81550-HOSTEG-HAGGE</v>
      </c>
      <c r="B198" t="s">
        <v>1808</v>
      </c>
      <c r="C198" t="s">
        <v>1809</v>
      </c>
    </row>
    <row r="199" spans="1:3">
      <c r="A199" t="str">
        <f t="shared" si="3"/>
        <v>A83506-HARLAN-REINIG</v>
      </c>
      <c r="B199" t="s">
        <v>1070</v>
      </c>
      <c r="C199" t="s">
        <v>1071</v>
      </c>
    </row>
    <row r="200" spans="1:3">
      <c r="A200" t="str">
        <f t="shared" si="3"/>
        <v>A84502-VANZEE</v>
      </c>
      <c r="B200" t="s">
        <v>1072</v>
      </c>
      <c r="C200" t="s">
        <v>1073</v>
      </c>
    </row>
    <row r="201" spans="1:3">
      <c r="A201" t="str">
        <f t="shared" si="3"/>
        <v>A84506-HUDSON-OSTERCAMP</v>
      </c>
      <c r="B201" t="s">
        <v>1074</v>
      </c>
      <c r="C201" t="s">
        <v>1075</v>
      </c>
    </row>
    <row r="202" spans="1:3">
      <c r="A202" t="str">
        <f t="shared" si="3"/>
        <v>A84510-HAWARDEN-NORTH</v>
      </c>
      <c r="B202" t="s">
        <v>1076</v>
      </c>
      <c r="C202" t="s">
        <v>1077</v>
      </c>
    </row>
    <row r="203" spans="1:3">
      <c r="A203" t="str">
        <f t="shared" si="3"/>
        <v>A84528-HIGMAN-CHATSWORTH</v>
      </c>
      <c r="B203" t="s">
        <v>1078</v>
      </c>
      <c r="C203" t="s">
        <v>1079</v>
      </c>
    </row>
    <row r="204" spans="1:3">
      <c r="A204" t="str">
        <f t="shared" si="3"/>
        <v>A84532-LASSON</v>
      </c>
      <c r="B204" t="s">
        <v>1080</v>
      </c>
      <c r="C204" t="s">
        <v>1081</v>
      </c>
    </row>
    <row r="205" spans="1:3">
      <c r="A205" t="str">
        <f t="shared" si="3"/>
        <v>A84536-VANBEEK</v>
      </c>
      <c r="B205" t="s">
        <v>1082</v>
      </c>
      <c r="C205" t="s">
        <v>1083</v>
      </c>
    </row>
    <row r="206" spans="1:3">
      <c r="A206" t="str">
        <f t="shared" si="3"/>
        <v>A84538-VAN'T HUL</v>
      </c>
      <c r="B206" t="s">
        <v>1084</v>
      </c>
      <c r="C206" t="s">
        <v>1085</v>
      </c>
    </row>
    <row r="207" spans="1:3">
      <c r="A207" t="str">
        <f t="shared" si="3"/>
        <v>A85510-AMES SOUTH</v>
      </c>
      <c r="B207" t="s">
        <v>1086</v>
      </c>
      <c r="C207" t="s">
        <v>1087</v>
      </c>
    </row>
    <row r="208" spans="1:3">
      <c r="A208" t="str">
        <f t="shared" si="3"/>
        <v>A86502-FLINT</v>
      </c>
      <c r="B208" t="s">
        <v>1088</v>
      </c>
      <c r="C208" t="s">
        <v>1089</v>
      </c>
    </row>
    <row r="209" spans="1:3">
      <c r="A209" t="str">
        <f t="shared" si="3"/>
        <v>A90506-OTTUMWA SAND</v>
      </c>
      <c r="B209" t="s">
        <v>1810</v>
      </c>
      <c r="C209" t="s">
        <v>1811</v>
      </c>
    </row>
    <row r="210" spans="1:3">
      <c r="A210" t="str">
        <f t="shared" si="3"/>
        <v>A90508-STEVENSON</v>
      </c>
      <c r="B210" t="s">
        <v>1090</v>
      </c>
      <c r="C210" t="s">
        <v>1091</v>
      </c>
    </row>
    <row r="211" spans="1:3">
      <c r="A211" t="str">
        <f t="shared" si="3"/>
        <v>A90510-CHILLICOTHE</v>
      </c>
      <c r="B211" t="s">
        <v>1092</v>
      </c>
      <c r="C211" t="s">
        <v>1093</v>
      </c>
    </row>
    <row r="212" spans="1:3">
      <c r="A212" t="str">
        <f t="shared" si="3"/>
        <v>A92502-RIVERSIDE</v>
      </c>
      <c r="B212" t="s">
        <v>1812</v>
      </c>
      <c r="C212" t="s">
        <v>1813</v>
      </c>
    </row>
    <row r="213" spans="1:3">
      <c r="A213" t="str">
        <f t="shared" si="3"/>
        <v>A94502-YATES</v>
      </c>
      <c r="B213" t="s">
        <v>1814</v>
      </c>
      <c r="C213" t="s">
        <v>1815</v>
      </c>
    </row>
    <row r="214" spans="1:3">
      <c r="A214" t="str">
        <f t="shared" si="3"/>
        <v>A94522-CROFT</v>
      </c>
      <c r="B214" t="s">
        <v>1816</v>
      </c>
      <c r="C214" t="s">
        <v>1817</v>
      </c>
    </row>
    <row r="215" spans="1:3">
      <c r="A215" t="str">
        <f t="shared" si="3"/>
        <v>A94526-BUSKE</v>
      </c>
      <c r="B215" t="s">
        <v>1818</v>
      </c>
      <c r="C215" t="s">
        <v>1819</v>
      </c>
    </row>
    <row r="216" spans="1:3">
      <c r="A216" t="str">
        <f t="shared" si="3"/>
        <v>A94532-REIGELSBERGER</v>
      </c>
      <c r="B216" t="s">
        <v>1820</v>
      </c>
      <c r="C216" t="s">
        <v>1821</v>
      </c>
    </row>
    <row r="217" spans="1:3">
      <c r="A217" t="str">
        <f t="shared" si="3"/>
        <v>A96502-DECORAH</v>
      </c>
      <c r="B217" t="s">
        <v>1822</v>
      </c>
      <c r="C217" t="s">
        <v>1823</v>
      </c>
    </row>
    <row r="218" spans="1:3">
      <c r="A218" t="str">
        <f t="shared" si="3"/>
        <v>A96506-FREEPORT</v>
      </c>
      <c r="B218" t="s">
        <v>1824</v>
      </c>
      <c r="C218" t="s">
        <v>1825</v>
      </c>
    </row>
    <row r="219" spans="1:3">
      <c r="A219" t="str">
        <f t="shared" si="3"/>
        <v>A96520-SWEDES BOTTOM</v>
      </c>
      <c r="B219" t="s">
        <v>1826</v>
      </c>
      <c r="C219" t="s">
        <v>1827</v>
      </c>
    </row>
    <row r="220" spans="1:3">
      <c r="A220" t="str">
        <f t="shared" si="3"/>
        <v>A96526-STIKA</v>
      </c>
      <c r="B220" t="s">
        <v>1828</v>
      </c>
      <c r="C220" t="s">
        <v>1094</v>
      </c>
    </row>
    <row r="221" spans="1:3">
      <c r="A221" t="str">
        <f t="shared" si="3"/>
        <v>A96528-GJETLEY</v>
      </c>
      <c r="B221" t="s">
        <v>1829</v>
      </c>
      <c r="C221" t="s">
        <v>1095</v>
      </c>
    </row>
    <row r="222" spans="1:3">
      <c r="A222" t="str">
        <f t="shared" si="3"/>
        <v>A96530-CARLSON-FREEPORT</v>
      </c>
      <c r="B222" t="s">
        <v>1830</v>
      </c>
      <c r="C222" t="s">
        <v>1831</v>
      </c>
    </row>
    <row r="223" spans="1:3">
      <c r="A223" t="str">
        <f t="shared" si="3"/>
        <v>A96532-SCHMITT</v>
      </c>
      <c r="B223" t="s">
        <v>1832</v>
      </c>
      <c r="C223" t="s">
        <v>1833</v>
      </c>
    </row>
    <row r="224" spans="1:3">
      <c r="A224" t="str">
        <f t="shared" si="3"/>
        <v>A97502-CORRECTIONVILLE-BUCK</v>
      </c>
      <c r="B224" t="s">
        <v>1096</v>
      </c>
      <c r="C224" t="s">
        <v>1097</v>
      </c>
    </row>
    <row r="225" spans="1:3">
      <c r="A225" t="str">
        <f t="shared" si="3"/>
        <v>A97516-ANTHON</v>
      </c>
      <c r="B225" t="s">
        <v>1098</v>
      </c>
      <c r="C225" t="s">
        <v>1099</v>
      </c>
    </row>
    <row r="226" spans="1:3">
      <c r="A226" t="str">
        <f t="shared" si="3"/>
        <v>A97518-SMITHLAND</v>
      </c>
      <c r="B226" t="s">
        <v>1100</v>
      </c>
      <c r="C226" t="s">
        <v>1101</v>
      </c>
    </row>
    <row r="227" spans="1:3">
      <c r="A227" t="str">
        <f t="shared" si="3"/>
        <v>A97528-EDWARDS</v>
      </c>
      <c r="B227" t="s">
        <v>1834</v>
      </c>
      <c r="C227" t="s">
        <v>1835</v>
      </c>
    </row>
    <row r="228" spans="1:3">
      <c r="A228" t="str">
        <f t="shared" si="3"/>
        <v>A97532-CREASEY</v>
      </c>
      <c r="B228" t="s">
        <v>1836</v>
      </c>
      <c r="C228" t="s">
        <v>1837</v>
      </c>
    </row>
    <row r="229" spans="1:3">
      <c r="A229" t="str">
        <f t="shared" si="3"/>
        <v>A97538-ANTHON-WRIGHT</v>
      </c>
      <c r="B229" t="s">
        <v>1102</v>
      </c>
      <c r="C229" t="s">
        <v>1103</v>
      </c>
    </row>
    <row r="230" spans="1:3">
      <c r="A230" t="str">
        <f t="shared" si="3"/>
        <v>A98502-RANDALL TRANSIT MIX</v>
      </c>
      <c r="B230" t="s">
        <v>1104</v>
      </c>
      <c r="C230" t="s">
        <v>1105</v>
      </c>
    </row>
    <row r="231" spans="1:3">
      <c r="A231" t="str">
        <f t="shared" si="3"/>
        <v>A98504-FERTILE</v>
      </c>
      <c r="B231" t="s">
        <v>1106</v>
      </c>
      <c r="C231" t="s">
        <v>1107</v>
      </c>
    </row>
    <row r="232" spans="1:3">
      <c r="A232" t="str">
        <f t="shared" si="3"/>
        <v>A98524-TRENHAILE</v>
      </c>
      <c r="B232" t="s">
        <v>1838</v>
      </c>
      <c r="C232" t="s">
        <v>1108</v>
      </c>
    </row>
    <row r="233" spans="1:3">
      <c r="A233" t="str">
        <f t="shared" si="3"/>
        <v>A99502-WRIGHT</v>
      </c>
      <c r="B233" t="s">
        <v>1109</v>
      </c>
      <c r="C233" t="s">
        <v>987</v>
      </c>
    </row>
    <row r="234" spans="1:3">
      <c r="A234" t="str">
        <f t="shared" si="3"/>
        <v>A99510-MEINEKE</v>
      </c>
      <c r="B234" t="s">
        <v>1839</v>
      </c>
      <c r="C234" t="s">
        <v>1840</v>
      </c>
    </row>
    <row r="235" spans="1:3">
      <c r="A235" t="str">
        <f t="shared" si="3"/>
        <v>A99524-STECHER</v>
      </c>
      <c r="B235" t="s">
        <v>1841</v>
      </c>
      <c r="C235" t="s">
        <v>1842</v>
      </c>
    </row>
    <row r="236" spans="1:3">
      <c r="A236" t="str">
        <f t="shared" si="3"/>
        <v>AIL522-CORDOVA INLAND (MC17)</v>
      </c>
      <c r="B236" t="s">
        <v>1110</v>
      </c>
      <c r="C236" t="s">
        <v>1843</v>
      </c>
    </row>
    <row r="237" spans="1:3">
      <c r="A237" t="str">
        <f t="shared" si="3"/>
        <v>AIL526-BLUFF CITY SAND</v>
      </c>
      <c r="B237" t="s">
        <v>1844</v>
      </c>
      <c r="C237" t="s">
        <v>1845</v>
      </c>
    </row>
    <row r="238" spans="1:3">
      <c r="A238" t="str">
        <f t="shared" si="3"/>
        <v>AKS504-FRISBIE-PLANT #3</v>
      </c>
      <c r="B238" t="s">
        <v>1846</v>
      </c>
      <c r="C238" t="s">
        <v>1847</v>
      </c>
    </row>
    <row r="239" spans="1:3">
      <c r="A239" t="str">
        <f t="shared" si="3"/>
        <v>AKS506-OAKLAND SAND PIT</v>
      </c>
      <c r="B239" t="s">
        <v>1848</v>
      </c>
      <c r="C239" t="s">
        <v>1849</v>
      </c>
    </row>
    <row r="240" spans="1:3">
      <c r="A240" t="str">
        <f t="shared" si="3"/>
        <v>AKS508-SILVER LAKE SAND PIT</v>
      </c>
      <c r="B240" t="s">
        <v>1850</v>
      </c>
      <c r="C240" t="s">
        <v>1851</v>
      </c>
    </row>
    <row r="241" spans="1:3">
      <c r="A241" t="str">
        <f t="shared" si="3"/>
        <v>AMN516-OLSON</v>
      </c>
      <c r="B241" t="s">
        <v>1852</v>
      </c>
      <c r="C241" t="s">
        <v>1659</v>
      </c>
    </row>
    <row r="242" spans="1:3">
      <c r="A242" t="str">
        <f t="shared" si="3"/>
        <v>AMN518-LANESBORO</v>
      </c>
      <c r="B242" t="s">
        <v>1853</v>
      </c>
      <c r="C242" t="s">
        <v>916</v>
      </c>
    </row>
    <row r="243" spans="1:3">
      <c r="A243" t="str">
        <f t="shared" si="3"/>
        <v>AMN522-PRAIRIE ISLAND #3</v>
      </c>
      <c r="B243" t="s">
        <v>1111</v>
      </c>
      <c r="C243" t="s">
        <v>1112</v>
      </c>
    </row>
    <row r="244" spans="1:3">
      <c r="A244" t="str">
        <f t="shared" si="3"/>
        <v>AMN528-POPE</v>
      </c>
      <c r="B244" t="s">
        <v>1113</v>
      </c>
      <c r="C244" t="s">
        <v>1114</v>
      </c>
    </row>
    <row r="245" spans="1:3">
      <c r="A245" t="str">
        <f t="shared" si="3"/>
        <v>AMN536-ELK RIVER</v>
      </c>
      <c r="B245" t="s">
        <v>1115</v>
      </c>
      <c r="C245" t="s">
        <v>1116</v>
      </c>
    </row>
    <row r="246" spans="1:3">
      <c r="A246" t="str">
        <f t="shared" si="3"/>
        <v>AMN538-SHADE</v>
      </c>
      <c r="B246" t="s">
        <v>1854</v>
      </c>
      <c r="C246" t="s">
        <v>1855</v>
      </c>
    </row>
    <row r="247" spans="1:3">
      <c r="A247" t="str">
        <f t="shared" si="3"/>
        <v>AMN544-LAKEVILLE</v>
      </c>
      <c r="B247" t="s">
        <v>1117</v>
      </c>
      <c r="C247" t="s">
        <v>1118</v>
      </c>
    </row>
    <row r="248" spans="1:3">
      <c r="A248" t="str">
        <f t="shared" si="3"/>
        <v>AMN550-SACHS</v>
      </c>
      <c r="B248" t="s">
        <v>1119</v>
      </c>
      <c r="C248" t="s">
        <v>1120</v>
      </c>
    </row>
    <row r="249" spans="1:3">
      <c r="A249" t="str">
        <f t="shared" si="3"/>
        <v>AMN552-WINDMILL</v>
      </c>
      <c r="B249" t="s">
        <v>1856</v>
      </c>
      <c r="C249" t="s">
        <v>1857</v>
      </c>
    </row>
    <row r="250" spans="1:3">
      <c r="A250" t="str">
        <f t="shared" si="3"/>
        <v>AMN554-ANNENDALE</v>
      </c>
      <c r="B250" t="s">
        <v>1858</v>
      </c>
      <c r="C250" t="s">
        <v>1859</v>
      </c>
    </row>
    <row r="251" spans="1:3">
      <c r="A251" t="str">
        <f t="shared" si="3"/>
        <v>AMN558-ST CROIX</v>
      </c>
      <c r="B251" t="s">
        <v>1121</v>
      </c>
      <c r="C251" t="s">
        <v>1122</v>
      </c>
    </row>
    <row r="252" spans="1:3">
      <c r="A252" t="str">
        <f t="shared" si="3"/>
        <v>AMN560-ROSEMOUNT</v>
      </c>
      <c r="B252" t="s">
        <v>1123</v>
      </c>
      <c r="C252" t="s">
        <v>1124</v>
      </c>
    </row>
    <row r="253" spans="1:3">
      <c r="A253" t="str">
        <f t="shared" si="3"/>
        <v>AMN562-LUVERNE</v>
      </c>
      <c r="B253" t="s">
        <v>1860</v>
      </c>
      <c r="C253" t="s">
        <v>1861</v>
      </c>
    </row>
    <row r="254" spans="1:3">
      <c r="A254" t="str">
        <f t="shared" si="3"/>
        <v>AMN566-ELK RIVER</v>
      </c>
      <c r="B254" t="s">
        <v>1125</v>
      </c>
      <c r="C254" t="s">
        <v>1116</v>
      </c>
    </row>
    <row r="255" spans="1:3">
      <c r="A255" t="str">
        <f t="shared" si="3"/>
        <v>AMN568-EMPIRE</v>
      </c>
      <c r="B255" t="s">
        <v>1126</v>
      </c>
      <c r="C255" t="s">
        <v>1127</v>
      </c>
    </row>
    <row r="256" spans="1:3">
      <c r="A256" t="str">
        <f t="shared" si="3"/>
        <v>AMN572-KUESTER #3</v>
      </c>
      <c r="B256" t="s">
        <v>1862</v>
      </c>
      <c r="C256" t="s">
        <v>1863</v>
      </c>
    </row>
    <row r="257" spans="1:3">
      <c r="A257" t="str">
        <f t="shared" si="3"/>
        <v>AMN574-LINDMAN SOUTH</v>
      </c>
      <c r="B257" t="s">
        <v>1864</v>
      </c>
      <c r="C257" t="s">
        <v>1865</v>
      </c>
    </row>
    <row r="258" spans="1:3">
      <c r="A258" t="str">
        <f t="shared" si="3"/>
        <v>AMN576-TILSTRA</v>
      </c>
      <c r="B258" t="s">
        <v>1128</v>
      </c>
      <c r="C258" t="s">
        <v>1129</v>
      </c>
    </row>
    <row r="259" spans="1:3">
      <c r="A259" t="str">
        <f t="shared" si="3"/>
        <v>AMO502-WAYLAND</v>
      </c>
      <c r="B259" t="s">
        <v>1866</v>
      </c>
      <c r="C259" t="s">
        <v>1867</v>
      </c>
    </row>
    <row r="260" spans="1:3">
      <c r="A260" t="str">
        <f t="shared" ref="A260:A284" si="4">CONCATENATE(B260,"-",C260)</f>
        <v>AMO516-MOUNT MORIAH</v>
      </c>
      <c r="B260" t="s">
        <v>1868</v>
      </c>
      <c r="C260" t="s">
        <v>1869</v>
      </c>
    </row>
    <row r="261" spans="1:3">
      <c r="A261" t="str">
        <f t="shared" si="4"/>
        <v>AMO520-STANBERRY</v>
      </c>
      <c r="B261" t="s">
        <v>1870</v>
      </c>
      <c r="C261" t="s">
        <v>1871</v>
      </c>
    </row>
    <row r="262" spans="1:3">
      <c r="A262" t="str">
        <f t="shared" si="4"/>
        <v>AMO524-CS61 LAGRANGE S&amp;G</v>
      </c>
      <c r="B262" t="s">
        <v>1872</v>
      </c>
      <c r="C262" t="s">
        <v>1873</v>
      </c>
    </row>
    <row r="263" spans="1:3">
      <c r="A263" t="str">
        <f t="shared" si="4"/>
        <v>ANE504-WATERLOO #40</v>
      </c>
      <c r="B263" t="s">
        <v>1130</v>
      </c>
      <c r="C263" t="s">
        <v>1131</v>
      </c>
    </row>
    <row r="264" spans="1:3">
      <c r="A264" t="str">
        <f t="shared" si="4"/>
        <v>ANE538-WEST POINT</v>
      </c>
      <c r="B264" t="s">
        <v>1874</v>
      </c>
      <c r="C264" t="s">
        <v>1875</v>
      </c>
    </row>
    <row r="265" spans="1:3">
      <c r="A265" t="str">
        <f t="shared" si="4"/>
        <v>ANE544-VALLEY</v>
      </c>
      <c r="B265" t="s">
        <v>1132</v>
      </c>
      <c r="C265" t="s">
        <v>1133</v>
      </c>
    </row>
    <row r="266" spans="1:3">
      <c r="A266" t="str">
        <f t="shared" si="4"/>
        <v>ANE548-WEST CENTER SAND</v>
      </c>
      <c r="B266" t="s">
        <v>1134</v>
      </c>
      <c r="C266" t="s">
        <v>1135</v>
      </c>
    </row>
    <row r="267" spans="1:3">
      <c r="A267" t="str">
        <f t="shared" si="4"/>
        <v>ANE552-WATERLOO SAND-DOUGLAS CO</v>
      </c>
      <c r="B267" t="s">
        <v>1876</v>
      </c>
      <c r="C267" t="s">
        <v>1877</v>
      </c>
    </row>
    <row r="268" spans="1:3">
      <c r="A268" t="str">
        <f t="shared" si="4"/>
        <v>ANE560-PLANT #47</v>
      </c>
      <c r="B268" t="s">
        <v>1136</v>
      </c>
      <c r="C268" t="s">
        <v>1137</v>
      </c>
    </row>
    <row r="269" spans="1:3">
      <c r="A269" t="str">
        <f t="shared" si="4"/>
        <v>ANE564-NORTH VALLEY SAND</v>
      </c>
      <c r="B269" t="s">
        <v>1138</v>
      </c>
      <c r="C269" t="s">
        <v>1139</v>
      </c>
    </row>
    <row r="270" spans="1:3">
      <c r="A270" t="str">
        <f t="shared" si="4"/>
        <v>ANE566-PLANT #52</v>
      </c>
      <c r="B270" t="s">
        <v>1140</v>
      </c>
      <c r="C270" t="s">
        <v>1141</v>
      </c>
    </row>
    <row r="271" spans="1:3">
      <c r="A271" t="str">
        <f t="shared" si="4"/>
        <v>ASD508-CANTON</v>
      </c>
      <c r="B271" t="s">
        <v>1878</v>
      </c>
      <c r="C271" t="s">
        <v>1879</v>
      </c>
    </row>
    <row r="272" spans="1:3">
      <c r="A272" t="str">
        <f t="shared" si="4"/>
        <v>ASD522-BROOKINGS</v>
      </c>
      <c r="B272" t="s">
        <v>1880</v>
      </c>
      <c r="C272" t="s">
        <v>1881</v>
      </c>
    </row>
    <row r="273" spans="1:3">
      <c r="A273" t="str">
        <f t="shared" si="4"/>
        <v>ASD526-CORSON</v>
      </c>
      <c r="B273" t="s">
        <v>1142</v>
      </c>
      <c r="C273" t="s">
        <v>1143</v>
      </c>
    </row>
    <row r="274" spans="1:3">
      <c r="A274" t="str">
        <f t="shared" si="4"/>
        <v>ASD528-EAST SIOUX</v>
      </c>
      <c r="B274" t="s">
        <v>1882</v>
      </c>
      <c r="C274" t="s">
        <v>1144</v>
      </c>
    </row>
    <row r="275" spans="1:3">
      <c r="A275" t="str">
        <f t="shared" si="4"/>
        <v>AWI502-PRAIRIE DU CHIEN</v>
      </c>
      <c r="B275" t="s">
        <v>1145</v>
      </c>
      <c r="C275" t="s">
        <v>1146</v>
      </c>
    </row>
    <row r="276" spans="1:3">
      <c r="A276" t="str">
        <f t="shared" si="4"/>
        <v>AWI504-VOGT</v>
      </c>
      <c r="B276" t="s">
        <v>1147</v>
      </c>
      <c r="C276" t="s">
        <v>1148</v>
      </c>
    </row>
    <row r="277" spans="1:3">
      <c r="A277" t="str">
        <f t="shared" si="4"/>
        <v>AWI506-KRAMER</v>
      </c>
      <c r="B277" t="s">
        <v>1883</v>
      </c>
      <c r="C277" t="s">
        <v>1884</v>
      </c>
    </row>
    <row r="278" spans="1:3">
      <c r="A278" t="str">
        <f t="shared" si="4"/>
        <v>AWI508-BARN</v>
      </c>
      <c r="B278" t="s">
        <v>1885</v>
      </c>
      <c r="C278" t="s">
        <v>1886</v>
      </c>
    </row>
    <row r="279" spans="1:3">
      <c r="A279" t="str">
        <f t="shared" si="4"/>
        <v>AWI514-HAGER CITY</v>
      </c>
      <c r="B279" t="s">
        <v>1149</v>
      </c>
      <c r="C279" t="s">
        <v>1150</v>
      </c>
    </row>
    <row r="280" spans="1:3">
      <c r="A280" t="str">
        <f t="shared" si="4"/>
        <v>AWI516-SCHEER</v>
      </c>
      <c r="B280" t="s">
        <v>1887</v>
      </c>
      <c r="C280" t="s">
        <v>1888</v>
      </c>
    </row>
    <row r="281" spans="1:3">
      <c r="A281" t="str">
        <f t="shared" si="4"/>
        <v>AWI522-RIB FALLS PLANT</v>
      </c>
      <c r="B281" t="s">
        <v>1889</v>
      </c>
      <c r="C281" t="s">
        <v>1890</v>
      </c>
    </row>
    <row r="282" spans="1:3">
      <c r="A282" t="str">
        <f t="shared" si="4"/>
        <v>AWI524-HAEF</v>
      </c>
      <c r="B282" t="s">
        <v>1151</v>
      </c>
      <c r="C282" t="s">
        <v>1152</v>
      </c>
    </row>
    <row r="283" spans="1:3">
      <c r="A283" t="str">
        <f t="shared" si="4"/>
        <v>AWI526-MILAS</v>
      </c>
      <c r="B283" t="s">
        <v>1891</v>
      </c>
      <c r="C283" t="s">
        <v>1892</v>
      </c>
    </row>
    <row r="284" spans="1:3">
      <c r="A284" t="str">
        <f t="shared" si="4"/>
        <v>AWI528-NELSON</v>
      </c>
      <c r="B284" t="s">
        <v>1153</v>
      </c>
      <c r="C284" t="s">
        <v>932</v>
      </c>
    </row>
    <row r="353" customFormat="1"/>
    <row r="354" customFormat="1"/>
    <row r="355" customFormat="1"/>
    <row r="356" customFormat="1"/>
    <row r="357" customFormat="1"/>
  </sheetData>
  <sheetProtection algorithmName="SHA-512" hashValue="qn2vVHhbT69OLIb56eOPodFYJty2P9RoUAGdY/DcJa1bIG2y4H6T3j5hTeYbpsjF1CMf/4jDWNOnVkZaSaeocQ==" saltValue="D4WUAjEQv9b/w3UcUfP80A==" spinCount="100000" sheet="1" objects="1" scenarios="1"/>
  <mergeCells count="1">
    <mergeCell ref="A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90CC-5047-4715-8471-A9686E6354FE}">
  <dimension ref="A2:A58"/>
  <sheetViews>
    <sheetView workbookViewId="0">
      <selection activeCell="L13" sqref="L13"/>
    </sheetView>
  </sheetViews>
  <sheetFormatPr defaultRowHeight="15"/>
  <sheetData>
    <row r="2" spans="1:1">
      <c r="A2" s="257" t="s">
        <v>272</v>
      </c>
    </row>
    <row r="3" spans="1:1">
      <c r="A3" s="257" t="s">
        <v>273</v>
      </c>
    </row>
    <row r="4" spans="1:1">
      <c r="A4" s="257" t="s">
        <v>274</v>
      </c>
    </row>
    <row r="5" spans="1:1">
      <c r="A5" s="257" t="s">
        <v>275</v>
      </c>
    </row>
    <row r="6" spans="1:1">
      <c r="A6" s="257" t="s">
        <v>276</v>
      </c>
    </row>
    <row r="7" spans="1:1">
      <c r="A7" s="257" t="s">
        <v>277</v>
      </c>
    </row>
    <row r="8" spans="1:1">
      <c r="A8" s="257" t="s">
        <v>278</v>
      </c>
    </row>
    <row r="9" spans="1:1">
      <c r="A9" s="257" t="s">
        <v>279</v>
      </c>
    </row>
    <row r="10" spans="1:1">
      <c r="A10" s="257" t="s">
        <v>280</v>
      </c>
    </row>
    <row r="11" spans="1:1">
      <c r="A11" s="257" t="s">
        <v>281</v>
      </c>
    </row>
    <row r="12" spans="1:1">
      <c r="A12" s="257" t="s">
        <v>282</v>
      </c>
    </row>
    <row r="13" spans="1:1">
      <c r="A13" s="257" t="s">
        <v>283</v>
      </c>
    </row>
    <row r="14" spans="1:1">
      <c r="A14" s="257" t="s">
        <v>284</v>
      </c>
    </row>
    <row r="15" spans="1:1">
      <c r="A15" s="257" t="s">
        <v>285</v>
      </c>
    </row>
    <row r="16" spans="1:1">
      <c r="A16" s="257" t="s">
        <v>286</v>
      </c>
    </row>
    <row r="17" spans="1:1">
      <c r="A17" s="257" t="s">
        <v>287</v>
      </c>
    </row>
    <row r="18" spans="1:1">
      <c r="A18" s="257" t="s">
        <v>288</v>
      </c>
    </row>
    <row r="19" spans="1:1">
      <c r="A19" s="257" t="s">
        <v>289</v>
      </c>
    </row>
    <row r="20" spans="1:1">
      <c r="A20" s="257" t="s">
        <v>290</v>
      </c>
    </row>
    <row r="21" spans="1:1">
      <c r="A21" s="257" t="s">
        <v>267</v>
      </c>
    </row>
    <row r="22" spans="1:1">
      <c r="A22" s="257" t="s">
        <v>291</v>
      </c>
    </row>
    <row r="23" spans="1:1">
      <c r="A23" s="257" t="s">
        <v>292</v>
      </c>
    </row>
    <row r="24" spans="1:1">
      <c r="A24" s="257" t="s">
        <v>293</v>
      </c>
    </row>
    <row r="25" spans="1:1">
      <c r="A25" s="257" t="s">
        <v>294</v>
      </c>
    </row>
    <row r="26" spans="1:1">
      <c r="A26" s="257" t="s">
        <v>295</v>
      </c>
    </row>
    <row r="27" spans="1:1">
      <c r="A27" s="257" t="s">
        <v>296</v>
      </c>
    </row>
    <row r="28" spans="1:1">
      <c r="A28" s="258" t="s">
        <v>297</v>
      </c>
    </row>
    <row r="29" spans="1:1">
      <c r="A29" s="258" t="s">
        <v>298</v>
      </c>
    </row>
    <row r="30" spans="1:1">
      <c r="A30" s="258" t="s">
        <v>299</v>
      </c>
    </row>
    <row r="31" spans="1:1">
      <c r="A31" s="257" t="s">
        <v>300</v>
      </c>
    </row>
    <row r="32" spans="1:1">
      <c r="A32" s="257" t="s">
        <v>301</v>
      </c>
    </row>
    <row r="33" spans="1:1">
      <c r="A33" s="257" t="s">
        <v>302</v>
      </c>
    </row>
    <row r="34" spans="1:1">
      <c r="A34" s="257" t="s">
        <v>303</v>
      </c>
    </row>
    <row r="35" spans="1:1">
      <c r="A35" s="257" t="s">
        <v>304</v>
      </c>
    </row>
    <row r="36" spans="1:1">
      <c r="A36" s="257" t="s">
        <v>305</v>
      </c>
    </row>
    <row r="37" spans="1:1">
      <c r="A37" s="257" t="s">
        <v>306</v>
      </c>
    </row>
    <row r="38" spans="1:1">
      <c r="A38" s="257" t="s">
        <v>307</v>
      </c>
    </row>
    <row r="39" spans="1:1">
      <c r="A39" s="257" t="s">
        <v>308</v>
      </c>
    </row>
    <row r="40" spans="1:1">
      <c r="A40" s="257" t="s">
        <v>309</v>
      </c>
    </row>
    <row r="41" spans="1:1">
      <c r="A41" s="257" t="s">
        <v>310</v>
      </c>
    </row>
    <row r="42" spans="1:1">
      <c r="A42" s="257" t="s">
        <v>311</v>
      </c>
    </row>
    <row r="43" spans="1:1">
      <c r="A43" s="259" t="s">
        <v>312</v>
      </c>
    </row>
    <row r="44" spans="1:1">
      <c r="A44" s="259" t="s">
        <v>313</v>
      </c>
    </row>
    <row r="45" spans="1:1">
      <c r="A45" s="259" t="s">
        <v>314</v>
      </c>
    </row>
    <row r="46" spans="1:1">
      <c r="A46" s="257" t="s">
        <v>315</v>
      </c>
    </row>
    <row r="47" spans="1:1">
      <c r="A47" s="257" t="s">
        <v>316</v>
      </c>
    </row>
    <row r="48" spans="1:1">
      <c r="A48" s="257" t="s">
        <v>317</v>
      </c>
    </row>
    <row r="49" spans="1:1">
      <c r="A49" s="257" t="s">
        <v>318</v>
      </c>
    </row>
    <row r="50" spans="1:1">
      <c r="A50" s="257" t="s">
        <v>319</v>
      </c>
    </row>
    <row r="51" spans="1:1">
      <c r="A51" s="257" t="s">
        <v>320</v>
      </c>
    </row>
    <row r="52" spans="1:1">
      <c r="A52" s="260" t="s">
        <v>266</v>
      </c>
    </row>
    <row r="53" spans="1:1">
      <c r="A53" s="261" t="s">
        <v>321</v>
      </c>
    </row>
    <row r="54" spans="1:1">
      <c r="A54" s="261" t="s">
        <v>322</v>
      </c>
    </row>
    <row r="55" spans="1:1">
      <c r="A55" s="257" t="s">
        <v>323</v>
      </c>
    </row>
    <row r="56" spans="1:1">
      <c r="A56" s="257" t="s">
        <v>324</v>
      </c>
    </row>
    <row r="57" spans="1:1">
      <c r="A57" s="257" t="s">
        <v>325</v>
      </c>
    </row>
    <row r="58" spans="1:1">
      <c r="A58" s="257" t="s">
        <v>326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01DB-F4FC-4D53-B05B-A5218105CCA7}">
  <dimension ref="A1:Q65"/>
  <sheetViews>
    <sheetView workbookViewId="0">
      <selection sqref="A1:XFD1048576"/>
    </sheetView>
  </sheetViews>
  <sheetFormatPr defaultRowHeight="15"/>
  <cols>
    <col min="1" max="1" width="42.1796875" bestFit="1" customWidth="1"/>
    <col min="3" max="3" width="24.453125" bestFit="1" customWidth="1"/>
    <col min="4" max="4" width="11.1796875" bestFit="1" customWidth="1"/>
    <col min="6" max="6" width="11.1796875" bestFit="1" customWidth="1"/>
    <col min="7" max="7" width="11.1796875" customWidth="1"/>
    <col min="9" max="9" width="6.81640625" customWidth="1"/>
    <col min="10" max="11" width="37.54296875" bestFit="1" customWidth="1"/>
    <col min="13" max="13" width="16" bestFit="1" customWidth="1"/>
    <col min="14" max="14" width="6.1796875" customWidth="1"/>
    <col min="15" max="15" width="11.453125" bestFit="1" customWidth="1"/>
    <col min="16" max="16" width="5.36328125" customWidth="1"/>
    <col min="17" max="17" width="5.1796875" customWidth="1"/>
  </cols>
  <sheetData>
    <row r="1" spans="1:17" ht="14.4" customHeight="1">
      <c r="A1" s="405" t="s">
        <v>98</v>
      </c>
      <c r="B1" s="405"/>
      <c r="C1" s="405"/>
      <c r="D1" s="405"/>
      <c r="E1" s="405"/>
      <c r="G1" s="326"/>
      <c r="H1" s="326"/>
      <c r="I1" s="326"/>
      <c r="J1" s="326"/>
      <c r="K1" s="326"/>
      <c r="M1" s="404"/>
      <c r="N1" s="404"/>
      <c r="O1" s="404"/>
      <c r="P1" s="404"/>
      <c r="Q1" s="404"/>
    </row>
    <row r="2" spans="1:17" ht="14.4" customHeight="1">
      <c r="A2" s="405"/>
      <c r="B2" s="405"/>
      <c r="C2" s="405"/>
      <c r="D2" s="405"/>
      <c r="E2" s="405"/>
      <c r="G2" s="326"/>
      <c r="H2" s="326"/>
      <c r="I2" s="326"/>
      <c r="J2" s="326"/>
      <c r="K2" s="326"/>
      <c r="M2" s="404"/>
      <c r="N2" s="404"/>
      <c r="O2" s="404"/>
      <c r="P2" s="404"/>
      <c r="Q2" s="404"/>
    </row>
    <row r="3" spans="1:17">
      <c r="A3" s="327"/>
      <c r="B3" s="327"/>
      <c r="C3" s="327"/>
      <c r="D3" s="327"/>
      <c r="E3" s="327"/>
      <c r="J3" s="328" t="s">
        <v>818</v>
      </c>
      <c r="K3" s="328" t="s">
        <v>312</v>
      </c>
    </row>
    <row r="4" spans="1:17">
      <c r="A4" s="327" t="str">
        <f t="shared" ref="A4:A51" si="0">_xlfn.CONCAT(B4, "-", C4, "-",D4)</f>
        <v>PC0003-Ash Grove - Louisville-III</v>
      </c>
      <c r="B4" s="327" t="s">
        <v>819</v>
      </c>
      <c r="C4" s="327" t="s">
        <v>820</v>
      </c>
      <c r="D4" s="327" t="s">
        <v>821</v>
      </c>
      <c r="E4" s="329">
        <v>3.15</v>
      </c>
      <c r="F4" s="328" t="s">
        <v>116</v>
      </c>
      <c r="G4" s="330" t="s">
        <v>822</v>
      </c>
      <c r="H4" s="331">
        <v>0</v>
      </c>
      <c r="I4" s="331">
        <v>1</v>
      </c>
      <c r="J4" s="328" t="s">
        <v>823</v>
      </c>
      <c r="K4" s="328" t="s">
        <v>824</v>
      </c>
      <c r="P4" s="318"/>
    </row>
    <row r="5" spans="1:17">
      <c r="A5" s="327" t="str">
        <f t="shared" si="0"/>
        <v>PC0008-Ash Grove - Louisville-IP(25)</v>
      </c>
      <c r="B5" s="327" t="s">
        <v>825</v>
      </c>
      <c r="C5" s="327" t="s">
        <v>820</v>
      </c>
      <c r="D5" s="327" t="s">
        <v>826</v>
      </c>
      <c r="E5" s="329">
        <v>2.99</v>
      </c>
      <c r="F5" t="s">
        <v>827</v>
      </c>
      <c r="G5" s="330" t="s">
        <v>828</v>
      </c>
      <c r="H5" s="331">
        <v>0</v>
      </c>
      <c r="I5" s="331">
        <v>1</v>
      </c>
      <c r="J5" s="328" t="s">
        <v>823</v>
      </c>
      <c r="K5" s="332" t="s">
        <v>829</v>
      </c>
      <c r="P5" s="318"/>
    </row>
    <row r="6" spans="1:17">
      <c r="A6" s="327" t="str">
        <f t="shared" si="0"/>
        <v>PC0009-Ash Grove - Louisville-IL</v>
      </c>
      <c r="B6" s="327" t="s">
        <v>830</v>
      </c>
      <c r="C6" s="327" t="s">
        <v>820</v>
      </c>
      <c r="D6" s="327" t="s">
        <v>831</v>
      </c>
      <c r="E6" s="329">
        <v>3.11</v>
      </c>
      <c r="F6" t="s">
        <v>832</v>
      </c>
      <c r="G6" s="330" t="s">
        <v>821</v>
      </c>
      <c r="H6" s="331">
        <v>0</v>
      </c>
      <c r="I6" s="331">
        <v>1</v>
      </c>
      <c r="J6" s="328" t="s">
        <v>833</v>
      </c>
      <c r="K6" s="328" t="s">
        <v>833</v>
      </c>
    </row>
    <row r="7" spans="1:17">
      <c r="A7" s="327" t="str">
        <f t="shared" si="0"/>
        <v>PC0018-Ash Grove - Louisville-IP(30)</v>
      </c>
      <c r="B7" s="327" t="s">
        <v>834</v>
      </c>
      <c r="C7" s="327" t="s">
        <v>820</v>
      </c>
      <c r="D7" s="327" t="s">
        <v>835</v>
      </c>
      <c r="E7" s="329">
        <v>2.9</v>
      </c>
      <c r="F7" t="s">
        <v>827</v>
      </c>
      <c r="G7" s="330" t="s">
        <v>831</v>
      </c>
      <c r="H7" s="331">
        <v>0.1</v>
      </c>
      <c r="I7" s="331">
        <v>0.9</v>
      </c>
      <c r="J7" s="328" t="s">
        <v>823</v>
      </c>
      <c r="K7" s="332" t="s">
        <v>829</v>
      </c>
    </row>
    <row r="8" spans="1:17">
      <c r="A8" s="327" t="str">
        <f t="shared" si="0"/>
        <v>PC0103-Ash Grove - Chanute-III</v>
      </c>
      <c r="B8" s="327" t="s">
        <v>836</v>
      </c>
      <c r="C8" s="327" t="s">
        <v>837</v>
      </c>
      <c r="D8" s="327" t="s">
        <v>821</v>
      </c>
      <c r="E8" s="329">
        <v>3.15</v>
      </c>
      <c r="G8" s="330" t="s">
        <v>826</v>
      </c>
      <c r="H8" s="331">
        <v>0.25</v>
      </c>
      <c r="I8" s="331">
        <v>0.75</v>
      </c>
      <c r="J8" s="328"/>
      <c r="K8" s="332"/>
    </row>
    <row r="9" spans="1:17">
      <c r="A9" s="327" t="str">
        <f t="shared" si="0"/>
        <v>PC0108-Ash Grove - Chanute-IP(25)</v>
      </c>
      <c r="B9" s="327" t="s">
        <v>838</v>
      </c>
      <c r="C9" s="327" t="s">
        <v>837</v>
      </c>
      <c r="D9" s="327" t="s">
        <v>826</v>
      </c>
      <c r="E9" s="329">
        <v>2.97</v>
      </c>
      <c r="F9" t="s">
        <v>827</v>
      </c>
      <c r="G9" s="330" t="s">
        <v>835</v>
      </c>
      <c r="H9" s="331">
        <v>0.3</v>
      </c>
      <c r="I9" s="331">
        <v>0.7</v>
      </c>
      <c r="J9" s="328"/>
      <c r="K9" s="332"/>
    </row>
    <row r="10" spans="1:17">
      <c r="A10" s="327" t="str">
        <f t="shared" si="0"/>
        <v>PC0109-Ash Grove - Chanute-IL</v>
      </c>
      <c r="B10" s="327" t="s">
        <v>839</v>
      </c>
      <c r="C10" s="327" t="s">
        <v>837</v>
      </c>
      <c r="D10" s="327" t="s">
        <v>831</v>
      </c>
      <c r="E10" s="329">
        <v>3.11</v>
      </c>
      <c r="F10" t="s">
        <v>832</v>
      </c>
      <c r="G10" s="330" t="s">
        <v>1893</v>
      </c>
      <c r="H10" s="331">
        <v>0.2</v>
      </c>
      <c r="I10" s="331">
        <v>0.8</v>
      </c>
      <c r="J10" s="328" t="s">
        <v>116</v>
      </c>
      <c r="K10" s="332" t="s">
        <v>116</v>
      </c>
    </row>
    <row r="11" spans="1:17" ht="15.6">
      <c r="A11" s="327" t="str">
        <f t="shared" si="0"/>
        <v>PC0203-Continental - Hannibal-III</v>
      </c>
      <c r="B11" s="327" t="s">
        <v>841</v>
      </c>
      <c r="C11" s="327" t="s">
        <v>842</v>
      </c>
      <c r="D11" s="327" t="s">
        <v>821</v>
      </c>
      <c r="E11" s="329">
        <v>3.15</v>
      </c>
      <c r="G11" s="333" t="s">
        <v>840</v>
      </c>
      <c r="H11" s="318">
        <v>0.28999999999999998</v>
      </c>
      <c r="I11" s="318">
        <v>0.71</v>
      </c>
      <c r="J11" s="328" t="s">
        <v>116</v>
      </c>
      <c r="K11" s="332" t="s">
        <v>116</v>
      </c>
    </row>
    <row r="12" spans="1:17" ht="15.6">
      <c r="A12" s="327" t="str">
        <f t="shared" si="0"/>
        <v>PC0209-Continental - Hannibal-IL</v>
      </c>
      <c r="B12" s="327" t="s">
        <v>844</v>
      </c>
      <c r="C12" s="327" t="s">
        <v>842</v>
      </c>
      <c r="D12" s="327" t="s">
        <v>831</v>
      </c>
      <c r="E12" s="329">
        <v>3.11</v>
      </c>
      <c r="F12" t="s">
        <v>832</v>
      </c>
      <c r="G12" s="333" t="s">
        <v>1894</v>
      </c>
      <c r="H12" s="318">
        <v>0.34</v>
      </c>
      <c r="I12" s="318">
        <v>0.66</v>
      </c>
      <c r="J12" s="328" t="s">
        <v>116</v>
      </c>
      <c r="K12" s="332" t="s">
        <v>116</v>
      </c>
    </row>
    <row r="13" spans="1:17" ht="15.6">
      <c r="A13" s="327" t="str">
        <f t="shared" si="0"/>
        <v>PC0403-Lehigh - Mason City-III</v>
      </c>
      <c r="B13" s="327" t="s">
        <v>847</v>
      </c>
      <c r="C13" s="327" t="s">
        <v>846</v>
      </c>
      <c r="D13" s="327" t="s">
        <v>821</v>
      </c>
      <c r="E13" s="329">
        <v>3.15</v>
      </c>
      <c r="G13" s="333" t="s">
        <v>1895</v>
      </c>
      <c r="H13" s="318">
        <v>0.4</v>
      </c>
      <c r="I13" s="318">
        <v>0.6</v>
      </c>
      <c r="J13" s="328" t="s">
        <v>116</v>
      </c>
      <c r="K13" s="332" t="s">
        <v>116</v>
      </c>
    </row>
    <row r="14" spans="1:17">
      <c r="A14" s="327" t="str">
        <f t="shared" si="0"/>
        <v>PC0409-Lehigh - Mason City-IL</v>
      </c>
      <c r="B14" s="327" t="s">
        <v>848</v>
      </c>
      <c r="C14" s="327" t="s">
        <v>846</v>
      </c>
      <c r="D14" s="327" t="s">
        <v>831</v>
      </c>
      <c r="E14" s="329">
        <v>3.11</v>
      </c>
      <c r="F14" t="s">
        <v>832</v>
      </c>
      <c r="G14" s="330" t="s">
        <v>843</v>
      </c>
      <c r="H14" s="331">
        <v>0.45</v>
      </c>
      <c r="I14" s="331">
        <v>0.55000000000000004</v>
      </c>
      <c r="J14" s="328" t="s">
        <v>116</v>
      </c>
      <c r="K14" s="332" t="s">
        <v>116</v>
      </c>
    </row>
    <row r="15" spans="1:17">
      <c r="A15" s="327" t="str">
        <f t="shared" si="0"/>
        <v>PC0509-Continental - Davenport-IL</v>
      </c>
      <c r="B15" s="327" t="s">
        <v>849</v>
      </c>
      <c r="C15" s="327" t="s">
        <v>850</v>
      </c>
      <c r="D15" s="327" t="s">
        <v>831</v>
      </c>
      <c r="E15" s="329">
        <v>3.11</v>
      </c>
      <c r="F15" t="s">
        <v>832</v>
      </c>
      <c r="G15" s="330" t="s">
        <v>845</v>
      </c>
      <c r="H15" s="331">
        <v>0.31</v>
      </c>
      <c r="I15" s="331">
        <v>0.69</v>
      </c>
      <c r="K15" s="318"/>
    </row>
    <row r="16" spans="1:17">
      <c r="A16" s="327" t="str">
        <f t="shared" si="0"/>
        <v>PC0703-Central Plains - Sugar Creek-III</v>
      </c>
      <c r="B16" s="327" t="s">
        <v>851</v>
      </c>
      <c r="C16" s="327" t="s">
        <v>852</v>
      </c>
      <c r="D16" s="327" t="s">
        <v>821</v>
      </c>
      <c r="E16" s="329">
        <v>3.15</v>
      </c>
      <c r="G16" s="330"/>
      <c r="H16" s="331"/>
      <c r="I16" s="331"/>
      <c r="K16" s="318"/>
    </row>
    <row r="17" spans="1:11">
      <c r="A17" s="327" t="str">
        <f t="shared" si="0"/>
        <v>PC0706-Central Plains - Sugar Creek-IT(S20)(L9)</v>
      </c>
      <c r="B17" s="327" t="s">
        <v>853</v>
      </c>
      <c r="C17" s="327" t="s">
        <v>852</v>
      </c>
      <c r="D17" s="327" t="s">
        <v>840</v>
      </c>
      <c r="E17" s="329">
        <v>3.07</v>
      </c>
      <c r="F17" t="s">
        <v>827</v>
      </c>
      <c r="G17" s="330"/>
      <c r="H17" s="331"/>
      <c r="I17" s="331"/>
      <c r="K17" s="318"/>
    </row>
    <row r="18" spans="1:11">
      <c r="A18" s="327" t="str">
        <f t="shared" si="0"/>
        <v>PC0709-Central Plains - Sugar Creek-IL</v>
      </c>
      <c r="B18" s="327" t="s">
        <v>854</v>
      </c>
      <c r="C18" s="327" t="s">
        <v>852</v>
      </c>
      <c r="D18" s="327" t="s">
        <v>831</v>
      </c>
      <c r="E18" s="329">
        <v>3.11</v>
      </c>
      <c r="F18" t="s">
        <v>832</v>
      </c>
      <c r="K18" s="318"/>
    </row>
    <row r="19" spans="1:11">
      <c r="A19" s="327" t="str">
        <f t="shared" si="0"/>
        <v>PC0802-Monarch - Humboldt-I/II</v>
      </c>
      <c r="B19" s="327" t="s">
        <v>855</v>
      </c>
      <c r="C19" s="327" t="s">
        <v>856</v>
      </c>
      <c r="D19" s="327" t="s">
        <v>828</v>
      </c>
      <c r="E19" s="329">
        <v>3.14</v>
      </c>
      <c r="F19" t="s">
        <v>832</v>
      </c>
      <c r="K19" s="318"/>
    </row>
    <row r="20" spans="1:11">
      <c r="A20" s="327" t="str">
        <f t="shared" si="0"/>
        <v>PC0803-Monarch - Humboldt-III</v>
      </c>
      <c r="B20" s="327" t="s">
        <v>857</v>
      </c>
      <c r="C20" s="327" t="s">
        <v>856</v>
      </c>
      <c r="D20" s="327" t="s">
        <v>821</v>
      </c>
      <c r="E20" s="329">
        <v>3.15</v>
      </c>
      <c r="F20" s="327"/>
      <c r="K20" s="318"/>
    </row>
    <row r="21" spans="1:11">
      <c r="A21" s="327" t="str">
        <f t="shared" si="0"/>
        <v>PC0809-Monarch - Humboldt-IL</v>
      </c>
      <c r="B21" s="327" t="s">
        <v>858</v>
      </c>
      <c r="C21" s="327" t="s">
        <v>856</v>
      </c>
      <c r="D21" s="327" t="s">
        <v>831</v>
      </c>
      <c r="E21" s="329">
        <v>3.11</v>
      </c>
      <c r="F21" t="s">
        <v>832</v>
      </c>
      <c r="K21" s="318"/>
    </row>
    <row r="22" spans="1:11">
      <c r="A22" s="327" t="str">
        <f t="shared" si="0"/>
        <v>PC1002-GCC - Rapid City-I/II</v>
      </c>
      <c r="B22" s="327" t="s">
        <v>859</v>
      </c>
      <c r="C22" s="327" t="s">
        <v>860</v>
      </c>
      <c r="D22" s="327" t="s">
        <v>828</v>
      </c>
      <c r="E22" s="329">
        <v>3.14</v>
      </c>
      <c r="F22" t="s">
        <v>832</v>
      </c>
      <c r="K22" s="318"/>
    </row>
    <row r="23" spans="1:11">
      <c r="A23" s="327" t="str">
        <f t="shared" si="0"/>
        <v>PC1003-GCC - Rapid City-III</v>
      </c>
      <c r="B23" s="327" t="s">
        <v>861</v>
      </c>
      <c r="C23" s="327" t="s">
        <v>860</v>
      </c>
      <c r="D23" s="327" t="s">
        <v>821</v>
      </c>
      <c r="E23" s="329">
        <v>3.15</v>
      </c>
      <c r="K23" s="318"/>
    </row>
    <row r="24" spans="1:11">
      <c r="A24" s="327" t="str">
        <f t="shared" si="0"/>
        <v>PC1008-GCC - Rapid City-IP(25)</v>
      </c>
      <c r="B24" s="327" t="s">
        <v>862</v>
      </c>
      <c r="C24" s="327" t="s">
        <v>860</v>
      </c>
      <c r="D24" s="327" t="s">
        <v>826</v>
      </c>
      <c r="E24" s="329">
        <v>3.05</v>
      </c>
      <c r="F24" t="s">
        <v>827</v>
      </c>
      <c r="K24" s="318"/>
    </row>
    <row r="25" spans="1:11">
      <c r="A25" s="327" t="str">
        <f t="shared" si="0"/>
        <v>PC1009-GCC - Rapid City-IL</v>
      </c>
      <c r="B25" s="327" t="s">
        <v>863</v>
      </c>
      <c r="C25" s="327" t="s">
        <v>860</v>
      </c>
      <c r="D25" s="327" t="s">
        <v>831</v>
      </c>
      <c r="E25" s="329">
        <v>3.11</v>
      </c>
      <c r="F25" t="s">
        <v>832</v>
      </c>
      <c r="K25" s="318"/>
    </row>
    <row r="26" spans="1:11">
      <c r="A26" s="327" t="str">
        <f t="shared" si="0"/>
        <v>PC1309-Holcim- Joppa-IL</v>
      </c>
      <c r="B26" s="327" t="s">
        <v>864</v>
      </c>
      <c r="C26" s="327" t="s">
        <v>865</v>
      </c>
      <c r="D26" s="327" t="s">
        <v>831</v>
      </c>
      <c r="E26" s="329">
        <v>3.11</v>
      </c>
      <c r="F26" t="s">
        <v>832</v>
      </c>
      <c r="K26" s="318"/>
    </row>
    <row r="27" spans="1:11">
      <c r="A27" s="327" t="str">
        <f t="shared" si="0"/>
        <v>PC1401-Buzzi - Pryor-I</v>
      </c>
      <c r="B27" s="327" t="s">
        <v>866</v>
      </c>
      <c r="C27" s="327" t="s">
        <v>867</v>
      </c>
      <c r="D27" s="327" t="s">
        <v>822</v>
      </c>
      <c r="E27" s="329">
        <v>3.14</v>
      </c>
      <c r="F27" t="s">
        <v>832</v>
      </c>
      <c r="K27" s="318"/>
    </row>
    <row r="28" spans="1:11">
      <c r="A28" s="327" t="str">
        <f t="shared" si="0"/>
        <v>PC1409-Buzzi - Pryor-IL</v>
      </c>
      <c r="B28" s="327" t="s">
        <v>868</v>
      </c>
      <c r="C28" s="327" t="s">
        <v>867</v>
      </c>
      <c r="D28" s="327" t="s">
        <v>831</v>
      </c>
      <c r="E28" s="329">
        <v>3.11</v>
      </c>
      <c r="F28" t="s">
        <v>832</v>
      </c>
      <c r="K28" s="318"/>
    </row>
    <row r="29" spans="1:11">
      <c r="A29" s="327" t="str">
        <f t="shared" si="0"/>
        <v>PC1502-Buzzi - Cape Girardeau-I/II</v>
      </c>
      <c r="B29" s="327" t="s">
        <v>869</v>
      </c>
      <c r="C29" s="327" t="s">
        <v>870</v>
      </c>
      <c r="D29" s="327" t="s">
        <v>828</v>
      </c>
      <c r="E29" s="329">
        <v>3.14</v>
      </c>
      <c r="F29" t="s">
        <v>832</v>
      </c>
      <c r="K29" s="318"/>
    </row>
    <row r="30" spans="1:11">
      <c r="A30" s="327" t="str">
        <f t="shared" si="0"/>
        <v>PC1509-Buzzi - Cape Girardeau-IL</v>
      </c>
      <c r="B30" s="327" t="s">
        <v>871</v>
      </c>
      <c r="C30" s="327" t="s">
        <v>870</v>
      </c>
      <c r="D30" s="327" t="s">
        <v>831</v>
      </c>
      <c r="E30" s="329">
        <v>3.11</v>
      </c>
      <c r="F30" t="s">
        <v>832</v>
      </c>
      <c r="K30" s="318"/>
    </row>
    <row r="31" spans="1:11">
      <c r="A31" s="327" t="str">
        <f t="shared" si="0"/>
        <v>PC1702-St Marys - Ontario-II</v>
      </c>
      <c r="B31" s="327" t="s">
        <v>872</v>
      </c>
      <c r="C31" s="327" t="s">
        <v>873</v>
      </c>
      <c r="D31" s="327" t="s">
        <v>874</v>
      </c>
      <c r="E31" s="329">
        <v>3.14</v>
      </c>
      <c r="F31" t="s">
        <v>832</v>
      </c>
      <c r="K31" s="318"/>
    </row>
    <row r="32" spans="1:11">
      <c r="A32" s="327" t="str">
        <f t="shared" si="0"/>
        <v>PC1809-Holcim- Alpena-IL</v>
      </c>
      <c r="B32" s="327" t="s">
        <v>875</v>
      </c>
      <c r="C32" s="327" t="s">
        <v>876</v>
      </c>
      <c r="D32" s="327" t="s">
        <v>831</v>
      </c>
      <c r="E32" s="329">
        <v>3.11</v>
      </c>
      <c r="F32" t="s">
        <v>832</v>
      </c>
      <c r="K32" s="318"/>
    </row>
    <row r="33" spans="1:11">
      <c r="A33" s="327" t="str">
        <f t="shared" si="0"/>
        <v>PC1909-Holcim- Ada-IL</v>
      </c>
      <c r="B33" s="327" t="s">
        <v>877</v>
      </c>
      <c r="C33" s="327" t="s">
        <v>878</v>
      </c>
      <c r="D33" s="327" t="s">
        <v>831</v>
      </c>
      <c r="E33" s="329">
        <v>3.11</v>
      </c>
      <c r="F33" t="s">
        <v>832</v>
      </c>
      <c r="K33" s="318"/>
    </row>
    <row r="34" spans="1:11">
      <c r="A34" s="327" t="str">
        <f t="shared" si="0"/>
        <v>PC2008-Holcim - Florence-IP(25)</v>
      </c>
      <c r="B34" s="327" t="s">
        <v>879</v>
      </c>
      <c r="C34" s="327" t="s">
        <v>880</v>
      </c>
      <c r="D34" s="327" t="s">
        <v>826</v>
      </c>
      <c r="E34" s="329">
        <v>3.01</v>
      </c>
      <c r="F34" t="s">
        <v>827</v>
      </c>
      <c r="K34" s="318"/>
    </row>
    <row r="35" spans="1:11">
      <c r="A35" s="327" t="str">
        <f t="shared" si="0"/>
        <v>PC2806-Central Plains - EaglePave -IT(S38)(L7)</v>
      </c>
      <c r="B35" s="327" t="s">
        <v>881</v>
      </c>
      <c r="C35" s="327" t="s">
        <v>882</v>
      </c>
      <c r="D35" s="327" t="s">
        <v>843</v>
      </c>
      <c r="E35" s="329">
        <v>3.05</v>
      </c>
      <c r="F35" t="s">
        <v>827</v>
      </c>
      <c r="K35" s="318"/>
    </row>
    <row r="36" spans="1:11">
      <c r="A36" s="327" t="str">
        <f t="shared" si="0"/>
        <v>PC2816-Central Plains - Sugar Creek-IT(S25)(L9)</v>
      </c>
      <c r="B36" s="327" t="s">
        <v>1896</v>
      </c>
      <c r="C36" s="327" t="s">
        <v>852</v>
      </c>
      <c r="D36" s="327" t="s">
        <v>1894</v>
      </c>
      <c r="E36" s="329">
        <v>3.07</v>
      </c>
      <c r="F36" t="s">
        <v>827</v>
      </c>
      <c r="K36" s="318"/>
    </row>
    <row r="37" spans="1:11">
      <c r="A37" s="327" t="str">
        <f t="shared" si="0"/>
        <v>PC2902-GCC - Pueblo-I/II</v>
      </c>
      <c r="B37" s="327" t="s">
        <v>883</v>
      </c>
      <c r="C37" s="327" t="s">
        <v>884</v>
      </c>
      <c r="D37" s="327" t="s">
        <v>828</v>
      </c>
      <c r="E37" s="329">
        <v>3.14</v>
      </c>
      <c r="F37" t="s">
        <v>832</v>
      </c>
      <c r="K37" s="318"/>
    </row>
    <row r="38" spans="1:11">
      <c r="A38" s="327" t="str">
        <f t="shared" si="0"/>
        <v>PC2909-GCC - Pueblo-IL</v>
      </c>
      <c r="B38" s="327" t="s">
        <v>885</v>
      </c>
      <c r="C38" s="327" t="s">
        <v>884</v>
      </c>
      <c r="D38" s="327" t="s">
        <v>831</v>
      </c>
      <c r="E38" s="329">
        <v>3.11</v>
      </c>
      <c r="F38" t="s">
        <v>832</v>
      </c>
      <c r="K38" s="318"/>
    </row>
    <row r="39" spans="1:11">
      <c r="A39" s="327" t="str">
        <f t="shared" si="0"/>
        <v>PC3002-Buzzi - Festus-I/II</v>
      </c>
      <c r="B39" s="327" t="s">
        <v>886</v>
      </c>
      <c r="C39" s="327" t="s">
        <v>887</v>
      </c>
      <c r="D39" s="327" t="s">
        <v>828</v>
      </c>
      <c r="E39" s="329">
        <v>3.14</v>
      </c>
      <c r="F39" t="s">
        <v>832</v>
      </c>
      <c r="K39" s="318"/>
    </row>
    <row r="40" spans="1:11">
      <c r="A40" s="327" t="str">
        <f t="shared" si="0"/>
        <v>PC3009-Buzzi - Festus-IL</v>
      </c>
      <c r="B40" s="327" t="s">
        <v>888</v>
      </c>
      <c r="C40" s="327" t="s">
        <v>887</v>
      </c>
      <c r="D40" s="327" t="s">
        <v>831</v>
      </c>
      <c r="E40" s="329">
        <v>3.11</v>
      </c>
      <c r="F40" t="s">
        <v>832</v>
      </c>
      <c r="K40" s="318"/>
    </row>
    <row r="41" spans="1:11">
      <c r="A41" s="327" t="str">
        <f t="shared" si="0"/>
        <v>PC3206-Holcim - ST. Gen-IT(P25)(L6)</v>
      </c>
      <c r="B41" s="327" t="s">
        <v>889</v>
      </c>
      <c r="C41" s="327" t="s">
        <v>890</v>
      </c>
      <c r="D41" s="327" t="s">
        <v>845</v>
      </c>
      <c r="E41" s="329">
        <v>2.85</v>
      </c>
      <c r="F41" t="s">
        <v>827</v>
      </c>
      <c r="K41" s="318"/>
    </row>
    <row r="42" spans="1:11">
      <c r="A42" s="327" t="str">
        <f t="shared" si="0"/>
        <v>PC3209-Holcim - ST. Gen-IL</v>
      </c>
      <c r="B42" s="327" t="s">
        <v>891</v>
      </c>
      <c r="C42" s="327" t="s">
        <v>890</v>
      </c>
      <c r="D42" s="327" t="s">
        <v>831</v>
      </c>
      <c r="E42" s="329">
        <v>3.11</v>
      </c>
      <c r="F42" t="s">
        <v>832</v>
      </c>
      <c r="K42" s="318"/>
    </row>
    <row r="43" spans="1:11">
      <c r="A43" s="327" t="str">
        <f t="shared" si="0"/>
        <v>PC3216-Holcim - ST. Gen-IT(S30)(P10)</v>
      </c>
      <c r="B43" s="327" t="s">
        <v>1897</v>
      </c>
      <c r="C43" s="327" t="s">
        <v>890</v>
      </c>
      <c r="D43" s="327" t="s">
        <v>1895</v>
      </c>
      <c r="E43" s="329">
        <v>2.96</v>
      </c>
      <c r="F43" t="s">
        <v>827</v>
      </c>
      <c r="K43" s="318"/>
    </row>
    <row r="44" spans="1:11">
      <c r="A44" s="327" t="str">
        <f t="shared" si="0"/>
        <v>PC3302-Illinois-I/II</v>
      </c>
      <c r="B44" s="327" t="s">
        <v>892</v>
      </c>
      <c r="C44" s="327" t="s">
        <v>893</v>
      </c>
      <c r="D44" s="327" t="s">
        <v>828</v>
      </c>
      <c r="E44" s="329">
        <v>3.14</v>
      </c>
      <c r="F44" t="s">
        <v>832</v>
      </c>
      <c r="K44" s="318"/>
    </row>
    <row r="45" spans="1:11">
      <c r="A45" s="327" t="str">
        <f t="shared" si="0"/>
        <v>PC3402-St Marys - Charlevoix-II</v>
      </c>
      <c r="B45" s="327" t="s">
        <v>894</v>
      </c>
      <c r="C45" s="327" t="s">
        <v>895</v>
      </c>
      <c r="D45" s="327" t="s">
        <v>874</v>
      </c>
      <c r="E45" s="329">
        <v>3.14</v>
      </c>
      <c r="F45" t="s">
        <v>832</v>
      </c>
      <c r="K45" s="318"/>
    </row>
    <row r="46" spans="1:11">
      <c r="A46" s="327" t="str">
        <f t="shared" si="0"/>
        <v>PC3602-GCC - Samalayuca-I/II</v>
      </c>
      <c r="B46" s="327" t="s">
        <v>896</v>
      </c>
      <c r="C46" s="327" t="s">
        <v>897</v>
      </c>
      <c r="D46" s="327" t="s">
        <v>828</v>
      </c>
      <c r="E46" s="329">
        <v>3.14</v>
      </c>
      <c r="F46" t="s">
        <v>832</v>
      </c>
      <c r="K46" s="318"/>
    </row>
    <row r="47" spans="1:11">
      <c r="A47" s="327" t="str">
        <f t="shared" si="0"/>
        <v>PC3603-GCC - Samalayuca-III</v>
      </c>
      <c r="B47" s="327" t="s">
        <v>898</v>
      </c>
      <c r="C47" s="327" t="s">
        <v>897</v>
      </c>
      <c r="D47" s="327" t="s">
        <v>821</v>
      </c>
      <c r="E47" s="329">
        <v>3.15</v>
      </c>
      <c r="K47" s="318"/>
    </row>
    <row r="48" spans="1:11">
      <c r="A48" s="327" t="str">
        <f t="shared" si="0"/>
        <v>PC3702-Ozinga-Song Lam JSC-I/II</v>
      </c>
      <c r="B48" s="327" t="s">
        <v>899</v>
      </c>
      <c r="C48" s="327" t="s">
        <v>900</v>
      </c>
      <c r="D48" s="327" t="s">
        <v>828</v>
      </c>
      <c r="E48" s="329">
        <v>3.14</v>
      </c>
      <c r="F48" t="s">
        <v>832</v>
      </c>
      <c r="K48" s="318"/>
    </row>
    <row r="49" spans="1:11">
      <c r="A49" s="327" t="str">
        <f t="shared" si="0"/>
        <v>PC3802-Ozinga-Long Son Cement-I/II</v>
      </c>
      <c r="B49" s="327" t="s">
        <v>1898</v>
      </c>
      <c r="C49" s="327" t="s">
        <v>1899</v>
      </c>
      <c r="D49" s="327" t="s">
        <v>828</v>
      </c>
      <c r="E49" s="329">
        <v>3.14</v>
      </c>
      <c r="F49" t="s">
        <v>832</v>
      </c>
      <c r="K49" s="318"/>
    </row>
    <row r="50" spans="1:11">
      <c r="A50" s="327" t="str">
        <f t="shared" si="0"/>
        <v>PC3807-Ozinga-CarbonSense-IS(20)</v>
      </c>
      <c r="B50" s="327" t="s">
        <v>1900</v>
      </c>
      <c r="C50" s="327" t="s">
        <v>1901</v>
      </c>
      <c r="D50" s="327" t="s">
        <v>1893</v>
      </c>
      <c r="E50" s="329">
        <v>3.12</v>
      </c>
      <c r="F50" t="s">
        <v>827</v>
      </c>
      <c r="K50" s="318"/>
    </row>
    <row r="51" spans="1:11">
      <c r="A51" s="327" t="str">
        <f t="shared" si="0"/>
        <v>PC3909-Kosmos Cement-IL</v>
      </c>
      <c r="B51" s="327" t="s">
        <v>1902</v>
      </c>
      <c r="C51" s="327" t="s">
        <v>1903</v>
      </c>
      <c r="D51" s="327" t="s">
        <v>831</v>
      </c>
      <c r="E51" s="329">
        <v>3.11</v>
      </c>
      <c r="F51" t="s">
        <v>832</v>
      </c>
      <c r="K51" s="318"/>
    </row>
    <row r="52" spans="1:11">
      <c r="K52" s="318"/>
    </row>
    <row r="53" spans="1:11">
      <c r="K53" s="318"/>
    </row>
    <row r="54" spans="1:11">
      <c r="K54" s="318"/>
    </row>
    <row r="55" spans="1:11">
      <c r="K55" s="318"/>
    </row>
    <row r="56" spans="1:11">
      <c r="K56" s="318"/>
    </row>
    <row r="57" spans="1:11">
      <c r="K57" s="318"/>
    </row>
    <row r="58" spans="1:11">
      <c r="K58" s="318"/>
    </row>
    <row r="59" spans="1:11">
      <c r="K59" s="318"/>
    </row>
    <row r="60" spans="1:11">
      <c r="K60" s="318"/>
    </row>
    <row r="61" spans="1:11">
      <c r="K61" s="318"/>
    </row>
    <row r="62" spans="1:11">
      <c r="K62" s="318"/>
    </row>
    <row r="63" spans="1:11">
      <c r="K63" s="318"/>
    </row>
    <row r="64" spans="1:11">
      <c r="K64" s="318"/>
    </row>
    <row r="65" spans="11:11">
      <c r="K65" s="318"/>
    </row>
  </sheetData>
  <sheetProtection algorithmName="SHA-512" hashValue="1fv/ZuWMv/Bk5HGsv1ek5Bu8lB6WTShploeLbkBEXAVRAulZEzYv0gx0yObcL7cqW5AgHBVRi0tjvbiqMxiqig==" saltValue="iY+G151tMD6uVIbwOCSMDQ==" spinCount="100000" sheet="1" objects="1" scenarios="1"/>
  <mergeCells count="2">
    <mergeCell ref="A1:E2"/>
    <mergeCell ref="M1:Q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F323-20FA-4612-A2EB-308FFD45BFB1}">
  <dimension ref="A1:G54"/>
  <sheetViews>
    <sheetView workbookViewId="0">
      <selection sqref="A1:E54"/>
    </sheetView>
  </sheetViews>
  <sheetFormatPr defaultRowHeight="15"/>
  <cols>
    <col min="1" max="1" width="40.81640625" bestFit="1" customWidth="1"/>
    <col min="2" max="2" width="6.54296875" bestFit="1" customWidth="1"/>
    <col min="3" max="3" width="35.08984375" bestFit="1" customWidth="1"/>
    <col min="4" max="4" width="5.36328125" style="325" customWidth="1"/>
  </cols>
  <sheetData>
    <row r="1" spans="1:7" ht="14.4" customHeight="1">
      <c r="A1" s="406" t="s">
        <v>225</v>
      </c>
      <c r="B1" s="406"/>
      <c r="C1" s="406"/>
      <c r="D1" s="406"/>
      <c r="E1" s="406"/>
    </row>
    <row r="2" spans="1:7" ht="14.4" customHeight="1">
      <c r="A2" s="406"/>
      <c r="B2" s="406"/>
      <c r="C2" s="406"/>
      <c r="D2" s="406"/>
      <c r="E2" s="406"/>
    </row>
    <row r="3" spans="1:7">
      <c r="A3" s="319"/>
      <c r="B3" s="319"/>
      <c r="C3" s="319"/>
      <c r="D3" s="320"/>
      <c r="E3" s="319"/>
    </row>
    <row r="4" spans="1:7" s="324" customFormat="1" ht="14.4">
      <c r="A4" s="321" t="str">
        <f t="shared" ref="A4:A54" si="0">_xlfn.CONCAT(B4, "-", C4)</f>
        <v>FA001C-Columbia Generating Station #1, #2 or Comb</v>
      </c>
      <c r="B4" s="321" t="s">
        <v>716</v>
      </c>
      <c r="C4" s="321" t="s">
        <v>717</v>
      </c>
      <c r="D4" s="322" t="s">
        <v>718</v>
      </c>
      <c r="E4" s="323">
        <v>2.75</v>
      </c>
    </row>
    <row r="5" spans="1:7" s="324" customFormat="1" ht="14.4">
      <c r="A5" s="321" t="str">
        <f>_xlfn.CONCAT(B5, "-", C5)</f>
        <v>FA003F-Coal Creek Micron 3</v>
      </c>
      <c r="B5" s="321" t="s">
        <v>719</v>
      </c>
      <c r="C5" s="321" t="s">
        <v>720</v>
      </c>
      <c r="D5" s="322" t="s">
        <v>721</v>
      </c>
      <c r="E5" s="323">
        <v>2.63</v>
      </c>
      <c r="G5" s="324" t="s">
        <v>718</v>
      </c>
    </row>
    <row r="6" spans="1:7" s="324" customFormat="1" ht="14.4">
      <c r="A6" s="321" t="str">
        <f t="shared" si="0"/>
        <v>FA003F-Coal Creek Power Plant</v>
      </c>
      <c r="B6" s="321" t="s">
        <v>719</v>
      </c>
      <c r="C6" s="321" t="s">
        <v>722</v>
      </c>
      <c r="D6" s="322" t="s">
        <v>721</v>
      </c>
      <c r="E6" s="323">
        <v>2.48</v>
      </c>
      <c r="G6" s="324" t="s">
        <v>721</v>
      </c>
    </row>
    <row r="7" spans="1:7" s="324" customFormat="1" ht="14.4">
      <c r="A7" s="321" t="str">
        <f t="shared" si="0"/>
        <v>FA004C-Council Bluffs Unit #3</v>
      </c>
      <c r="B7" s="321" t="s">
        <v>724</v>
      </c>
      <c r="C7" s="321" t="s">
        <v>725</v>
      </c>
      <c r="D7" s="322" t="s">
        <v>718</v>
      </c>
      <c r="E7" s="323">
        <v>2.62</v>
      </c>
      <c r="G7" s="324" t="s">
        <v>723</v>
      </c>
    </row>
    <row r="8" spans="1:7" s="324" customFormat="1" ht="14.4">
      <c r="A8" s="321" t="str">
        <f t="shared" si="0"/>
        <v xml:space="preserve">FA005C-Iatan Generating Station, Unit #2 </v>
      </c>
      <c r="B8" s="321" t="s">
        <v>726</v>
      </c>
      <c r="C8" s="321" t="s">
        <v>727</v>
      </c>
      <c r="D8" s="322" t="s">
        <v>718</v>
      </c>
      <c r="E8" s="323">
        <v>2.68</v>
      </c>
    </row>
    <row r="9" spans="1:7" s="324" customFormat="1" ht="14.4">
      <c r="A9" s="321" t="str">
        <f t="shared" si="0"/>
        <v>FA007C-Iatan Generating Station, Unit #1</v>
      </c>
      <c r="B9" s="321" t="s">
        <v>728</v>
      </c>
      <c r="C9" s="321" t="s">
        <v>729</v>
      </c>
      <c r="D9" s="322" t="s">
        <v>718</v>
      </c>
      <c r="E9" s="323">
        <v>2.78</v>
      </c>
    </row>
    <row r="10" spans="1:7" s="324" customFormat="1" ht="14.4">
      <c r="A10" s="321" t="str">
        <f t="shared" si="0"/>
        <v>FA009C-Louisa Generating Station</v>
      </c>
      <c r="B10" s="321" t="s">
        <v>730</v>
      </c>
      <c r="C10" s="321" t="s">
        <v>731</v>
      </c>
      <c r="D10" s="322" t="s">
        <v>718</v>
      </c>
      <c r="E10" s="323">
        <v>2.69</v>
      </c>
    </row>
    <row r="11" spans="1:7" s="324" customFormat="1" ht="14.4">
      <c r="A11" s="321" t="str">
        <f t="shared" si="0"/>
        <v>FA010C-Muscatine Power &amp; Water</v>
      </c>
      <c r="B11" s="321" t="s">
        <v>732</v>
      </c>
      <c r="C11" s="321" t="s">
        <v>733</v>
      </c>
      <c r="D11" s="322" t="s">
        <v>718</v>
      </c>
      <c r="E11" s="323">
        <v>2.76</v>
      </c>
    </row>
    <row r="12" spans="1:7" s="324" customFormat="1" ht="14.4">
      <c r="A12" s="321" t="str">
        <f t="shared" si="0"/>
        <v>FA011C-Nebraska City Station</v>
      </c>
      <c r="B12" s="321" t="s">
        <v>734</v>
      </c>
      <c r="C12" s="321" t="s">
        <v>735</v>
      </c>
      <c r="D12" s="322" t="s">
        <v>718</v>
      </c>
      <c r="E12" s="323">
        <v>2.73</v>
      </c>
    </row>
    <row r="13" spans="1:7" s="324" customFormat="1" ht="14.4">
      <c r="A13" s="321" t="str">
        <f t="shared" si="0"/>
        <v>FA012C-North Omaha Generating Station</v>
      </c>
      <c r="B13" s="321" t="s">
        <v>736</v>
      </c>
      <c r="C13" s="321" t="s">
        <v>737</v>
      </c>
      <c r="D13" s="322" t="s">
        <v>718</v>
      </c>
      <c r="E13" s="323">
        <v>2.68</v>
      </c>
    </row>
    <row r="14" spans="1:7" s="324" customFormat="1" ht="14.4">
      <c r="A14" s="321" t="str">
        <f t="shared" si="0"/>
        <v>FA013C-Ottumwa Generating Station</v>
      </c>
      <c r="B14" s="321" t="s">
        <v>738</v>
      </c>
      <c r="C14" s="321" t="s">
        <v>739</v>
      </c>
      <c r="D14" s="322" t="s">
        <v>718</v>
      </c>
      <c r="E14" s="323">
        <v>2.75</v>
      </c>
    </row>
    <row r="15" spans="1:7" s="324" customFormat="1" ht="14.4">
      <c r="A15" s="321" t="str">
        <f t="shared" si="0"/>
        <v>FA015C-Port Neal Power Plant #3, #4 or Combined</v>
      </c>
      <c r="B15" s="321" t="s">
        <v>740</v>
      </c>
      <c r="C15" s="321" t="s">
        <v>741</v>
      </c>
      <c r="D15" s="322" t="s">
        <v>718</v>
      </c>
      <c r="E15" s="323">
        <v>2.66</v>
      </c>
    </row>
    <row r="16" spans="1:7" s="324" customFormat="1" ht="14.4">
      <c r="A16" s="321" t="str">
        <f t="shared" si="0"/>
        <v>FA017F-Joliet Generating Station</v>
      </c>
      <c r="B16" s="321" t="s">
        <v>742</v>
      </c>
      <c r="C16" s="321" t="s">
        <v>743</v>
      </c>
      <c r="D16" s="322" t="s">
        <v>721</v>
      </c>
      <c r="E16" s="323">
        <v>2.54</v>
      </c>
    </row>
    <row r="17" spans="1:5" s="324" customFormat="1" ht="14.4">
      <c r="A17" s="321" t="str">
        <f t="shared" si="0"/>
        <v>FA018C-M.L. Kapp Generating Station</v>
      </c>
      <c r="B17" s="321" t="s">
        <v>744</v>
      </c>
      <c r="C17" s="321" t="s">
        <v>745</v>
      </c>
      <c r="D17" s="322" t="s">
        <v>718</v>
      </c>
      <c r="E17" s="323">
        <v>2.73</v>
      </c>
    </row>
    <row r="18" spans="1:5" s="324" customFormat="1" ht="14.4">
      <c r="A18" s="321" t="str">
        <f t="shared" si="0"/>
        <v>FA020C-Edgewater Unit #5 Generating Station</v>
      </c>
      <c r="B18" s="321" t="s">
        <v>746</v>
      </c>
      <c r="C18" s="321" t="s">
        <v>747</v>
      </c>
      <c r="D18" s="322" t="s">
        <v>718</v>
      </c>
      <c r="E18" s="323">
        <v>2.78</v>
      </c>
    </row>
    <row r="19" spans="1:5" s="324" customFormat="1" ht="14.4">
      <c r="A19" s="321" t="str">
        <f t="shared" si="0"/>
        <v>FA022C-Labadie Power Plant Labadie</v>
      </c>
      <c r="B19" s="321" t="s">
        <v>748</v>
      </c>
      <c r="C19" s="321" t="s">
        <v>749</v>
      </c>
      <c r="D19" s="322" t="s">
        <v>718</v>
      </c>
      <c r="E19" s="323">
        <v>2.73</v>
      </c>
    </row>
    <row r="20" spans="1:5" s="324" customFormat="1" ht="14.4">
      <c r="A20" s="321" t="str">
        <f t="shared" si="0"/>
        <v>FA025C-Thomas Hill Energy Center</v>
      </c>
      <c r="B20" s="321" t="s">
        <v>750</v>
      </c>
      <c r="C20" s="321" t="s">
        <v>751</v>
      </c>
      <c r="D20" s="322" t="s">
        <v>718</v>
      </c>
      <c r="E20" s="323">
        <v>2.7</v>
      </c>
    </row>
    <row r="21" spans="1:5" s="324" customFormat="1" ht="14.4">
      <c r="A21" s="321" t="str">
        <f t="shared" si="0"/>
        <v>FA026C-Weston Generating Station</v>
      </c>
      <c r="B21" s="321" t="s">
        <v>752</v>
      </c>
      <c r="C21" s="321" t="s">
        <v>753</v>
      </c>
      <c r="D21" s="322" t="s">
        <v>718</v>
      </c>
      <c r="E21" s="323">
        <v>2.64</v>
      </c>
    </row>
    <row r="22" spans="1:5" s="324" customFormat="1" ht="14.4">
      <c r="A22" s="321" t="str">
        <f t="shared" si="0"/>
        <v>FA028C-Gerald Gentleman Station, Unit #1</v>
      </c>
      <c r="B22" s="321" t="s">
        <v>754</v>
      </c>
      <c r="C22" s="321" t="s">
        <v>755</v>
      </c>
      <c r="D22" s="322" t="s">
        <v>718</v>
      </c>
      <c r="E22" s="323">
        <v>2.67</v>
      </c>
    </row>
    <row r="23" spans="1:5" s="324" customFormat="1" ht="14.4">
      <c r="A23" s="321" t="str">
        <f t="shared" si="0"/>
        <v>FA032C-J.P. Madgett Station, Dairyland, Poz AC</v>
      </c>
      <c r="B23" s="321" t="s">
        <v>756</v>
      </c>
      <c r="C23" s="321" t="s">
        <v>757</v>
      </c>
      <c r="D23" s="322" t="s">
        <v>718</v>
      </c>
      <c r="E23" s="323">
        <v>2.7</v>
      </c>
    </row>
    <row r="24" spans="1:5" s="324" customFormat="1" ht="14.4">
      <c r="A24" s="321" t="str">
        <f t="shared" si="0"/>
        <v>FA033C-Northeastern Generating Station</v>
      </c>
      <c r="B24" s="321" t="s">
        <v>758</v>
      </c>
      <c r="C24" s="321" t="s">
        <v>759</v>
      </c>
      <c r="D24" s="322" t="s">
        <v>718</v>
      </c>
      <c r="E24" s="323">
        <v>2.68</v>
      </c>
    </row>
    <row r="25" spans="1:5" s="324" customFormat="1" ht="14.4">
      <c r="A25" s="321" t="str">
        <f t="shared" si="0"/>
        <v>FA034C-Genoa Power Station #3, Dairyland</v>
      </c>
      <c r="B25" s="321" t="s">
        <v>760</v>
      </c>
      <c r="C25" s="321" t="s">
        <v>761</v>
      </c>
      <c r="D25" s="322" t="s">
        <v>718</v>
      </c>
      <c r="E25" s="323">
        <v>2.7</v>
      </c>
    </row>
    <row r="26" spans="1:5" s="324" customFormat="1" ht="14.4">
      <c r="A26" s="321" t="str">
        <f t="shared" si="0"/>
        <v>FA035C-La Cygne Station Power Plant, Unit #2</v>
      </c>
      <c r="B26" s="321" t="s">
        <v>762</v>
      </c>
      <c r="C26" s="321" t="s">
        <v>763</v>
      </c>
      <c r="D26" s="322" t="s">
        <v>718</v>
      </c>
      <c r="E26" s="323">
        <v>2.64</v>
      </c>
    </row>
    <row r="27" spans="1:5" s="324" customFormat="1" ht="14.4">
      <c r="A27" s="321" t="str">
        <f t="shared" si="0"/>
        <v>FA036C-Montrose Station Power Plant, Unit #3</v>
      </c>
      <c r="B27" s="321" t="s">
        <v>764</v>
      </c>
      <c r="C27" s="321" t="s">
        <v>765</v>
      </c>
      <c r="D27" s="322" t="s">
        <v>718</v>
      </c>
      <c r="E27" s="323">
        <v>2.67</v>
      </c>
    </row>
    <row r="28" spans="1:5" s="324" customFormat="1" ht="14.4">
      <c r="A28" s="321" t="str">
        <f t="shared" si="0"/>
        <v>FA037C-Elm Road Generating Station Combined</v>
      </c>
      <c r="B28" s="321" t="s">
        <v>766</v>
      </c>
      <c r="C28" s="321" t="s">
        <v>767</v>
      </c>
      <c r="D28" s="322" t="s">
        <v>718</v>
      </c>
      <c r="E28" s="323">
        <v>2.7</v>
      </c>
    </row>
    <row r="29" spans="1:5" s="324" customFormat="1" ht="14.4">
      <c r="A29" s="321" t="str">
        <f t="shared" si="0"/>
        <v>FA038F-Petersburg Generating Station, Unit #3</v>
      </c>
      <c r="B29" s="321" t="s">
        <v>768</v>
      </c>
      <c r="C29" s="321" t="s">
        <v>769</v>
      </c>
      <c r="D29" s="322" t="s">
        <v>721</v>
      </c>
      <c r="E29" s="323">
        <v>2.52</v>
      </c>
    </row>
    <row r="30" spans="1:5" s="324" customFormat="1" ht="14.4">
      <c r="A30" s="321" t="str">
        <f t="shared" si="0"/>
        <v>FA039C-Clay Boswell Generating Station, Unit #3</v>
      </c>
      <c r="B30" s="321" t="s">
        <v>770</v>
      </c>
      <c r="C30" s="321" t="s">
        <v>771</v>
      </c>
      <c r="D30" s="322" t="s">
        <v>718</v>
      </c>
      <c r="E30" s="323">
        <v>2.61</v>
      </c>
    </row>
    <row r="31" spans="1:5" s="324" customFormat="1" ht="14.4">
      <c r="A31" s="321" t="str">
        <f t="shared" si="0"/>
        <v>FA041C-Prairie Creek Generating Station, Unit #3</v>
      </c>
      <c r="B31" s="321" t="s">
        <v>772</v>
      </c>
      <c r="C31" s="321" t="s">
        <v>773</v>
      </c>
      <c r="D31" s="322" t="s">
        <v>718</v>
      </c>
      <c r="E31" s="323">
        <v>2.8</v>
      </c>
    </row>
    <row r="32" spans="1:5" s="324" customFormat="1" ht="14.4">
      <c r="A32" s="321" t="str">
        <f t="shared" si="0"/>
        <v>FA042C-Muskogee Generating Station</v>
      </c>
      <c r="B32" s="321" t="s">
        <v>774</v>
      </c>
      <c r="C32" s="321" t="s">
        <v>775</v>
      </c>
      <c r="D32" s="322" t="s">
        <v>718</v>
      </c>
      <c r="E32" s="323">
        <v>2.69</v>
      </c>
    </row>
    <row r="33" spans="1:5" s="324" customFormat="1" ht="14.4">
      <c r="A33" s="321" t="str">
        <f t="shared" si="0"/>
        <v>FA043F-Durapoz F</v>
      </c>
      <c r="B33" s="321" t="s">
        <v>776</v>
      </c>
      <c r="C33" s="321" t="s">
        <v>777</v>
      </c>
      <c r="D33" s="322" t="s">
        <v>721</v>
      </c>
      <c r="E33" s="323">
        <v>2.5499999999999998</v>
      </c>
    </row>
    <row r="34" spans="1:5" s="324" customFormat="1" ht="14.4">
      <c r="A34" s="321" t="str">
        <f t="shared" si="0"/>
        <v>FA044C-Dynegy Newton Power Station</v>
      </c>
      <c r="B34" s="321" t="s">
        <v>778</v>
      </c>
      <c r="C34" s="321" t="s">
        <v>779</v>
      </c>
      <c r="D34" s="322" t="s">
        <v>718</v>
      </c>
      <c r="E34" s="323">
        <v>2.66</v>
      </c>
    </row>
    <row r="35" spans="1:5" s="324" customFormat="1" ht="14.4">
      <c r="A35" s="321" t="str">
        <f t="shared" si="0"/>
        <v>FA045C-Oak Creek Power Station</v>
      </c>
      <c r="B35" s="321" t="s">
        <v>780</v>
      </c>
      <c r="C35" s="321" t="s">
        <v>781</v>
      </c>
      <c r="D35" s="322" t="s">
        <v>718</v>
      </c>
      <c r="E35" s="323">
        <v>2.7</v>
      </c>
    </row>
    <row r="36" spans="1:5" s="324" customFormat="1" ht="14.4">
      <c r="A36" s="321" t="str">
        <f t="shared" si="0"/>
        <v>FA046F-Praire State Generating Station</v>
      </c>
      <c r="B36" s="321" t="s">
        <v>782</v>
      </c>
      <c r="C36" s="321" t="s">
        <v>783</v>
      </c>
      <c r="D36" s="322" t="s">
        <v>721</v>
      </c>
      <c r="E36" s="323">
        <v>2.42</v>
      </c>
    </row>
    <row r="37" spans="1:5" s="324" customFormat="1" ht="14.4">
      <c r="A37" s="321" t="str">
        <f t="shared" si="0"/>
        <v>FA050C-Duck Creek Power Station</v>
      </c>
      <c r="B37" s="321" t="s">
        <v>784</v>
      </c>
      <c r="C37" s="321" t="s">
        <v>785</v>
      </c>
      <c r="D37" s="322" t="s">
        <v>718</v>
      </c>
      <c r="E37" s="323">
        <v>2.71</v>
      </c>
    </row>
    <row r="38" spans="1:5" s="324" customFormat="1" ht="14.4">
      <c r="A38" s="321" t="str">
        <f t="shared" si="0"/>
        <v>FA051C-North Shore Station</v>
      </c>
      <c r="B38" s="321" t="s">
        <v>786</v>
      </c>
      <c r="C38" s="321" t="s">
        <v>787</v>
      </c>
      <c r="D38" s="322" t="s">
        <v>718</v>
      </c>
      <c r="E38" s="323">
        <v>2.7</v>
      </c>
    </row>
    <row r="39" spans="1:5" s="324" customFormat="1" ht="14.4">
      <c r="A39" s="321" t="str">
        <f t="shared" si="0"/>
        <v>FA052C-Whelan Hastings Generation Plant, Unit 2</v>
      </c>
      <c r="B39" s="321" t="s">
        <v>788</v>
      </c>
      <c r="C39" s="321" t="s">
        <v>789</v>
      </c>
      <c r="D39" s="322" t="s">
        <v>718</v>
      </c>
      <c r="E39" s="323">
        <v>2.64</v>
      </c>
    </row>
    <row r="40" spans="1:5" s="324" customFormat="1" ht="14.4">
      <c r="A40" s="321" t="str">
        <f t="shared" si="0"/>
        <v>FA053C-Leland Olds Station, Unit 1</v>
      </c>
      <c r="B40" s="321" t="s">
        <v>790</v>
      </c>
      <c r="C40" s="321" t="s">
        <v>791</v>
      </c>
      <c r="D40" s="322" t="s">
        <v>718</v>
      </c>
      <c r="E40" s="323">
        <v>2.78</v>
      </c>
    </row>
    <row r="41" spans="1:5" s="324" customFormat="1" ht="14.4">
      <c r="A41" s="321" t="str">
        <f t="shared" si="0"/>
        <v>FA054F-P2P PSGC/Louisa Blend</v>
      </c>
      <c r="B41" s="321" t="s">
        <v>792</v>
      </c>
      <c r="C41" s="321" t="s">
        <v>793</v>
      </c>
      <c r="D41" s="322" t="s">
        <v>721</v>
      </c>
      <c r="E41" s="323">
        <v>2.46</v>
      </c>
    </row>
    <row r="42" spans="1:5" s="324" customFormat="1" ht="14.4">
      <c r="A42" s="321" t="str">
        <f t="shared" si="0"/>
        <v>FA055F-CarbonSense CWLP F Ash</v>
      </c>
      <c r="B42" s="321" t="s">
        <v>794</v>
      </c>
      <c r="C42" s="321" t="s">
        <v>795</v>
      </c>
      <c r="D42" s="322" t="s">
        <v>721</v>
      </c>
      <c r="E42" s="323">
        <v>2.46</v>
      </c>
    </row>
    <row r="43" spans="1:5" s="324" customFormat="1" ht="14.4">
      <c r="A43" s="321" t="str">
        <f t="shared" si="0"/>
        <v xml:space="preserve">FA056C-Jeffery Energy Center </v>
      </c>
      <c r="B43" s="321" t="s">
        <v>796</v>
      </c>
      <c r="C43" s="321" t="s">
        <v>797</v>
      </c>
      <c r="D43" s="322" t="s">
        <v>718</v>
      </c>
      <c r="E43" s="323">
        <v>2.9</v>
      </c>
    </row>
    <row r="44" spans="1:5" s="324" customFormat="1" ht="14.4">
      <c r="A44" s="321" t="str">
        <f t="shared" si="0"/>
        <v>FA057C-Platte Generating Station</v>
      </c>
      <c r="B44" s="321" t="s">
        <v>798</v>
      </c>
      <c r="C44" s="321" t="s">
        <v>799</v>
      </c>
      <c r="D44" s="322" t="s">
        <v>718</v>
      </c>
      <c r="E44" s="323">
        <v>2.59</v>
      </c>
    </row>
    <row r="45" spans="1:5" s="324" customFormat="1" ht="14.4">
      <c r="A45" s="321" t="str">
        <f t="shared" si="0"/>
        <v>FA058F-Cumberland Power Station</v>
      </c>
      <c r="B45" s="321" t="s">
        <v>800</v>
      </c>
      <c r="C45" s="321" t="s">
        <v>801</v>
      </c>
      <c r="D45" s="322" t="s">
        <v>721</v>
      </c>
      <c r="E45" s="323">
        <v>2.5</v>
      </c>
    </row>
    <row r="46" spans="1:5" s="324" customFormat="1" ht="14.4">
      <c r="A46" s="321" t="str">
        <f t="shared" si="0"/>
        <v>FA059C-Limestone Plant</v>
      </c>
      <c r="B46" s="321" t="s">
        <v>802</v>
      </c>
      <c r="C46" s="321" t="s">
        <v>803</v>
      </c>
      <c r="D46" s="322" t="s">
        <v>718</v>
      </c>
      <c r="E46" s="323">
        <v>2.69</v>
      </c>
    </row>
    <row r="47" spans="1:5" s="324" customFormat="1" ht="14.4">
      <c r="A47" s="321" t="str">
        <f t="shared" si="0"/>
        <v>FA060F-Oak Grove Pozzolan</v>
      </c>
      <c r="B47" s="321" t="s">
        <v>804</v>
      </c>
      <c r="C47" s="321" t="s">
        <v>805</v>
      </c>
      <c r="D47" s="322" t="s">
        <v>721</v>
      </c>
      <c r="E47" s="323">
        <v>2.42</v>
      </c>
    </row>
    <row r="48" spans="1:5" s="324" customFormat="1" ht="14.4">
      <c r="A48" s="321" t="str">
        <f t="shared" si="0"/>
        <v>FA061C-Lawrence Power Plant</v>
      </c>
      <c r="B48" s="321" t="s">
        <v>1904</v>
      </c>
      <c r="C48" s="321" t="s">
        <v>1905</v>
      </c>
      <c r="D48" s="322" t="s">
        <v>718</v>
      </c>
      <c r="E48" s="323">
        <v>2.67</v>
      </c>
    </row>
    <row r="49" spans="1:5" s="324" customFormat="1" ht="14.4">
      <c r="A49" s="321" t="str">
        <f t="shared" si="0"/>
        <v>FA137F-Elm Road Generating Station Unit #1</v>
      </c>
      <c r="B49" s="321" t="s">
        <v>806</v>
      </c>
      <c r="C49" s="321" t="s">
        <v>807</v>
      </c>
      <c r="D49" s="322" t="s">
        <v>721</v>
      </c>
      <c r="E49" s="323">
        <v>2.68</v>
      </c>
    </row>
    <row r="50" spans="1:5" s="324" customFormat="1" ht="14.4">
      <c r="A50" s="321" t="str">
        <f t="shared" si="0"/>
        <v>FA223C-CarbonSense C Ash</v>
      </c>
      <c r="B50" s="321" t="s">
        <v>808</v>
      </c>
      <c r="C50" s="321" t="s">
        <v>809</v>
      </c>
      <c r="D50" s="322" t="s">
        <v>718</v>
      </c>
      <c r="E50" s="323">
        <v>2.79</v>
      </c>
    </row>
    <row r="51" spans="1:5" s="324" customFormat="1" ht="14.4">
      <c r="A51" s="321" t="str">
        <f t="shared" si="0"/>
        <v>FA237F-Elm Road Generating Station Unit #2</v>
      </c>
      <c r="B51" s="321" t="s">
        <v>810</v>
      </c>
      <c r="C51" s="321" t="s">
        <v>811</v>
      </c>
      <c r="D51" s="322" t="s">
        <v>721</v>
      </c>
      <c r="E51" s="323">
        <v>2.67</v>
      </c>
    </row>
    <row r="52" spans="1:5" s="324" customFormat="1" ht="14.4">
      <c r="A52" s="321" t="str">
        <f t="shared" si="0"/>
        <v>FA249C-Edwards Power Station, Unit#2</v>
      </c>
      <c r="B52" s="321" t="s">
        <v>812</v>
      </c>
      <c r="C52" s="321" t="s">
        <v>813</v>
      </c>
      <c r="D52" s="322" t="s">
        <v>718</v>
      </c>
      <c r="E52" s="323">
        <v>2.71</v>
      </c>
    </row>
    <row r="53" spans="1:5" s="324" customFormat="1" ht="14.4">
      <c r="A53" s="321" t="str">
        <f t="shared" si="0"/>
        <v>FA323F-CarbonSense F Ash</v>
      </c>
      <c r="B53" s="321" t="s">
        <v>814</v>
      </c>
      <c r="C53" s="321" t="s">
        <v>815</v>
      </c>
      <c r="D53" s="322" t="s">
        <v>721</v>
      </c>
      <c r="E53" s="323">
        <v>2.6</v>
      </c>
    </row>
    <row r="54" spans="1:5" s="324" customFormat="1" ht="14.4">
      <c r="A54" s="321" t="str">
        <f t="shared" si="0"/>
        <v>FA349C-Edwards Power Station, Unit#3</v>
      </c>
      <c r="B54" s="321" t="s">
        <v>816</v>
      </c>
      <c r="C54" s="321" t="s">
        <v>817</v>
      </c>
      <c r="D54" s="322" t="s">
        <v>718</v>
      </c>
      <c r="E54" s="323">
        <v>2.72</v>
      </c>
    </row>
  </sheetData>
  <sheetProtection algorithmName="SHA-512" hashValue="HirppeLa151wCxbXt3wg7Zky5pnZ/9Bt89wsNOBvOLQGZrLG7I6kUhuebDgkOM3/TRDi/ogx72BGbHHn50xvzg==" saltValue="554lGxDFxXwK/BX5PCoXDA==" spinCount="100000" sheet="1" objects="1" scenarios="1"/>
  <mergeCells count="1">
    <mergeCell ref="A1:E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A0C9-3DC8-4E0B-B81C-7E0FE743D9D7}">
  <dimension ref="A1:E10"/>
  <sheetViews>
    <sheetView workbookViewId="0">
      <selection sqref="A1:E7"/>
    </sheetView>
  </sheetViews>
  <sheetFormatPr defaultRowHeight="15"/>
  <cols>
    <col min="1" max="1" width="22" bestFit="1" customWidth="1"/>
    <col min="3" max="3" width="17.26953125" bestFit="1" customWidth="1"/>
  </cols>
  <sheetData>
    <row r="1" spans="1:5" ht="15" customHeight="1">
      <c r="A1" s="407" t="s">
        <v>709</v>
      </c>
      <c r="B1" s="407"/>
      <c r="C1" s="407"/>
      <c r="D1" s="407"/>
      <c r="E1" s="407"/>
    </row>
    <row r="2" spans="1:5" ht="15" customHeight="1">
      <c r="A2" s="407"/>
      <c r="B2" s="407"/>
      <c r="C2" s="407"/>
      <c r="D2" s="407"/>
      <c r="E2" s="407"/>
    </row>
    <row r="3" spans="1:5">
      <c r="A3" s="316"/>
      <c r="B3" s="316"/>
      <c r="C3" s="316"/>
      <c r="D3" s="316"/>
      <c r="E3" s="316"/>
    </row>
    <row r="4" spans="1:5">
      <c r="A4" s="316" t="str">
        <f>_xlfn.CONCAT(B4, "-", C4)</f>
        <v>SL00A-Skyway Cement</v>
      </c>
      <c r="B4" s="316" t="s">
        <v>710</v>
      </c>
      <c r="C4" s="316" t="s">
        <v>711</v>
      </c>
      <c r="D4" s="317">
        <v>2.87</v>
      </c>
      <c r="E4" s="316">
        <v>100</v>
      </c>
    </row>
    <row r="5" spans="1:5">
      <c r="A5" s="316" t="str">
        <f>_xlfn.CONCAT(B5, "-", C5)</f>
        <v>SL02A-NewCem</v>
      </c>
      <c r="B5" s="316" t="s">
        <v>712</v>
      </c>
      <c r="C5" s="316" t="s">
        <v>713</v>
      </c>
      <c r="D5" s="317">
        <v>2.93</v>
      </c>
      <c r="E5" s="316">
        <v>100</v>
      </c>
    </row>
    <row r="6" spans="1:5">
      <c r="A6" s="316" t="str">
        <f>_xlfn.CONCAT(B6, "-", C6)</f>
        <v>SL05A-Carbon Smart Grade 100</v>
      </c>
      <c r="B6" s="316" t="s">
        <v>714</v>
      </c>
      <c r="C6" s="316" t="s">
        <v>715</v>
      </c>
      <c r="D6" s="317">
        <v>2.95</v>
      </c>
      <c r="E6" s="316">
        <v>100</v>
      </c>
    </row>
    <row r="7" spans="1:5">
      <c r="A7" s="316" t="str">
        <f>_xlfn.CONCAT(B7, "-", C7)</f>
        <v>SL06A-Heidelberg Speed Plant</v>
      </c>
      <c r="B7" s="316" t="s">
        <v>1906</v>
      </c>
      <c r="C7" s="316" t="s">
        <v>1907</v>
      </c>
      <c r="D7" s="317">
        <v>2.87</v>
      </c>
      <c r="E7" s="316">
        <v>100</v>
      </c>
    </row>
    <row r="10" spans="1:5">
      <c r="D10" s="318"/>
    </row>
  </sheetData>
  <sheetProtection algorithmName="SHA-512" hashValue="DMPpkVzqGI7h38z+pQGQZt/4m83TigBmW1NbjyO1+A2YRdh+V63XxL6mMjvaGZP13DsMxpn6s30VI/pji3otaw==" saltValue="MNnrtlViCsN4ssJvb0EnKQ==" spinCount="100000" sheet="1" objects="1" scenarios="1"/>
  <mergeCells count="1">
    <mergeCell ref="A1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930E-F787-485D-9920-820F6E6BAD5C}">
  <dimension ref="A1:C41"/>
  <sheetViews>
    <sheetView workbookViewId="0">
      <selection sqref="A1:XFD1048576"/>
    </sheetView>
  </sheetViews>
  <sheetFormatPr defaultRowHeight="15"/>
  <cols>
    <col min="1" max="1" width="32.1796875" bestFit="1" customWidth="1"/>
    <col min="2" max="2" width="15.6328125" bestFit="1" customWidth="1"/>
    <col min="3" max="3" width="20" bestFit="1" customWidth="1"/>
  </cols>
  <sheetData>
    <row r="1" spans="1:3" ht="15" customHeight="1">
      <c r="A1" s="408" t="s">
        <v>666</v>
      </c>
      <c r="B1" s="408"/>
      <c r="C1" s="408"/>
    </row>
    <row r="2" spans="1:3" ht="15" customHeight="1">
      <c r="A2" s="408"/>
      <c r="B2" s="408"/>
      <c r="C2" s="408"/>
    </row>
    <row r="3" spans="1:3">
      <c r="A3" s="312"/>
      <c r="B3" s="312"/>
      <c r="C3" s="312"/>
    </row>
    <row r="4" spans="1:3">
      <c r="A4" s="313" t="str">
        <f>_xlfn.CONCAT(B4, "-", C4)</f>
        <v>Air Plus-Fritz-Pak</v>
      </c>
      <c r="B4" s="313" t="s">
        <v>667</v>
      </c>
      <c r="C4" s="314" t="s">
        <v>581</v>
      </c>
    </row>
    <row r="5" spans="1:3">
      <c r="A5" s="313" t="str">
        <f t="shared" ref="A5:A41" si="0">_xlfn.CONCAT(B5, "-", C5)</f>
        <v>Airalon 3000-GCP</v>
      </c>
      <c r="B5" s="313" t="s">
        <v>668</v>
      </c>
      <c r="C5" s="315" t="s">
        <v>555</v>
      </c>
    </row>
    <row r="6" spans="1:3">
      <c r="A6" s="313" t="str">
        <f t="shared" si="0"/>
        <v>Airalon 7000-GCP</v>
      </c>
      <c r="B6" s="313" t="s">
        <v>669</v>
      </c>
      <c r="C6" s="314" t="s">
        <v>555</v>
      </c>
    </row>
    <row r="7" spans="1:3">
      <c r="A7" s="313" t="str">
        <f t="shared" si="0"/>
        <v>Chryso Air 260-CHRYSO Inc</v>
      </c>
      <c r="B7" s="313" t="s">
        <v>670</v>
      </c>
      <c r="C7" s="315" t="s">
        <v>671</v>
      </c>
    </row>
    <row r="8" spans="1:3">
      <c r="A8" s="313" t="str">
        <f t="shared" si="0"/>
        <v>ConAir 260-Premiere Admix.</v>
      </c>
      <c r="B8" s="313" t="s">
        <v>672</v>
      </c>
      <c r="C8" s="314" t="s">
        <v>673</v>
      </c>
    </row>
    <row r="9" spans="1:3">
      <c r="A9" s="313" t="str">
        <f t="shared" si="0"/>
        <v>ConAir X-Premiere Admix.</v>
      </c>
      <c r="B9" s="313" t="s">
        <v>674</v>
      </c>
      <c r="C9" s="315" t="s">
        <v>673</v>
      </c>
    </row>
    <row r="10" spans="1:3">
      <c r="A10" s="313" t="str">
        <f t="shared" si="0"/>
        <v>DSA 110-DarCole Products, Inc</v>
      </c>
      <c r="B10" s="313" t="s">
        <v>675</v>
      </c>
      <c r="C10" s="315" t="s">
        <v>639</v>
      </c>
    </row>
    <row r="11" spans="1:3">
      <c r="A11" s="313" t="str">
        <f t="shared" si="0"/>
        <v>Daravair 1000-GCP</v>
      </c>
      <c r="B11" s="313" t="s">
        <v>676</v>
      </c>
      <c r="C11" s="314" t="s">
        <v>555</v>
      </c>
    </row>
    <row r="12" spans="1:3">
      <c r="A12" s="313" t="str">
        <f t="shared" si="0"/>
        <v>Daravair 1400-GCP</v>
      </c>
      <c r="B12" s="313" t="s">
        <v>677</v>
      </c>
      <c r="C12" s="315" t="s">
        <v>555</v>
      </c>
    </row>
    <row r="13" spans="1:3">
      <c r="A13" s="313" t="str">
        <f t="shared" si="0"/>
        <v>Daravair AT 30-GCP</v>
      </c>
      <c r="B13" s="313" t="s">
        <v>678</v>
      </c>
      <c r="C13" s="314" t="s">
        <v>555</v>
      </c>
    </row>
    <row r="14" spans="1:3">
      <c r="A14" s="313" t="str">
        <f t="shared" si="0"/>
        <v>Daravair AT 60-GCP</v>
      </c>
      <c r="B14" s="313" t="s">
        <v>679</v>
      </c>
      <c r="C14" s="315" t="s">
        <v>555</v>
      </c>
    </row>
    <row r="15" spans="1:3">
      <c r="A15" s="313" t="str">
        <f t="shared" si="0"/>
        <v>Daravair M-GCP</v>
      </c>
      <c r="B15" s="313" t="s">
        <v>680</v>
      </c>
      <c r="C15" s="314" t="s">
        <v>555</v>
      </c>
    </row>
    <row r="16" spans="1:3">
      <c r="A16" s="313" t="str">
        <f t="shared" si="0"/>
        <v>Darex II AEA-GCP</v>
      </c>
      <c r="B16" s="313" t="s">
        <v>681</v>
      </c>
      <c r="C16" s="315" t="s">
        <v>555</v>
      </c>
    </row>
    <row r="17" spans="1:3">
      <c r="A17" s="313" t="str">
        <f t="shared" si="0"/>
        <v>Eucon AEA-92-Euclid</v>
      </c>
      <c r="B17" s="313" t="s">
        <v>682</v>
      </c>
      <c r="C17" s="314" t="s">
        <v>557</v>
      </c>
    </row>
    <row r="18" spans="1:3">
      <c r="A18" s="313" t="str">
        <f t="shared" si="0"/>
        <v>Eucon AEA-92S-Euclid</v>
      </c>
      <c r="B18" s="313" t="s">
        <v>683</v>
      </c>
      <c r="C18" s="315" t="s">
        <v>557</v>
      </c>
    </row>
    <row r="19" spans="1:3">
      <c r="A19" s="313" t="str">
        <f t="shared" si="0"/>
        <v>Eucon Air MAC12-Euclid</v>
      </c>
      <c r="B19" s="313" t="s">
        <v>684</v>
      </c>
      <c r="C19" s="314" t="s">
        <v>557</v>
      </c>
    </row>
    <row r="20" spans="1:3">
      <c r="A20" s="313" t="str">
        <f t="shared" si="0"/>
        <v>Eucon Air MAC6-Euclid</v>
      </c>
      <c r="B20" s="313" t="s">
        <v>685</v>
      </c>
      <c r="C20" s="315" t="s">
        <v>557</v>
      </c>
    </row>
    <row r="21" spans="1:3">
      <c r="A21" s="313" t="str">
        <f t="shared" si="0"/>
        <v>Eucon Air Mix-Euclid</v>
      </c>
      <c r="B21" s="313" t="s">
        <v>686</v>
      </c>
      <c r="C21" s="314" t="s">
        <v>557</v>
      </c>
    </row>
    <row r="22" spans="1:3">
      <c r="A22" s="313" t="str">
        <f>_xlfn.CONCAT(B22, "-", C22)</f>
        <v>Mapeair SA-Mapei</v>
      </c>
      <c r="B22" s="313" t="s">
        <v>687</v>
      </c>
      <c r="C22" s="314" t="s">
        <v>566</v>
      </c>
    </row>
    <row r="23" spans="1:3">
      <c r="A23" s="313" t="str">
        <f>_xlfn.CONCAT(B23, "-", C23)</f>
        <v>Mapeair SA-50-Mapei</v>
      </c>
      <c r="B23" s="313" t="s">
        <v>688</v>
      </c>
      <c r="C23" s="315" t="s">
        <v>566</v>
      </c>
    </row>
    <row r="24" spans="1:3">
      <c r="A24" s="313" t="str">
        <f>_xlfn.CONCAT(B24, "-", C24)</f>
        <v>Mapeair VR-Mapei</v>
      </c>
      <c r="B24" s="313" t="s">
        <v>689</v>
      </c>
      <c r="C24" s="314" t="s">
        <v>566</v>
      </c>
    </row>
    <row r="25" spans="1:3">
      <c r="A25" s="313" t="str">
        <f t="shared" si="0"/>
        <v>MasterAir AE 200-Master Builders</v>
      </c>
      <c r="B25" s="313" t="s">
        <v>690</v>
      </c>
      <c r="C25" s="315" t="s">
        <v>616</v>
      </c>
    </row>
    <row r="26" spans="1:3">
      <c r="A26" s="313" t="str">
        <f t="shared" si="0"/>
        <v>MasterAir AE 400-Master Builders</v>
      </c>
      <c r="B26" s="313" t="s">
        <v>691</v>
      </c>
      <c r="C26" s="315" t="s">
        <v>616</v>
      </c>
    </row>
    <row r="27" spans="1:3">
      <c r="A27" s="313" t="str">
        <f t="shared" si="0"/>
        <v>MasterAir AE 90-Master Builders</v>
      </c>
      <c r="B27" s="313" t="s">
        <v>692</v>
      </c>
      <c r="C27" s="315" t="s">
        <v>616</v>
      </c>
    </row>
    <row r="28" spans="1:3">
      <c r="A28" s="313" t="str">
        <f t="shared" si="0"/>
        <v>MasterAir VR 10-Master Builders</v>
      </c>
      <c r="B28" s="313" t="s">
        <v>693</v>
      </c>
      <c r="C28" s="315" t="s">
        <v>616</v>
      </c>
    </row>
    <row r="29" spans="1:3">
      <c r="A29" s="313" t="str">
        <f t="shared" si="0"/>
        <v>Miracon 2315-Miracon Tech.</v>
      </c>
      <c r="B29" s="313" t="s">
        <v>694</v>
      </c>
      <c r="C29" s="315" t="s">
        <v>695</v>
      </c>
    </row>
    <row r="30" spans="1:3">
      <c r="A30" s="313" t="str">
        <f t="shared" si="0"/>
        <v>Polychem SA-14-Mapei</v>
      </c>
      <c r="B30" s="313" t="s">
        <v>1908</v>
      </c>
      <c r="C30" s="315" t="s">
        <v>566</v>
      </c>
    </row>
    <row r="31" spans="1:3">
      <c r="A31" s="313" t="str">
        <f t="shared" si="0"/>
        <v>RAE-260-RussTech, Inc.</v>
      </c>
      <c r="B31" s="313" t="s">
        <v>696</v>
      </c>
      <c r="C31" s="315" t="s">
        <v>697</v>
      </c>
    </row>
    <row r="32" spans="1:3">
      <c r="A32" s="313" t="str">
        <f t="shared" si="0"/>
        <v>RSA-10-RussTech, Inc.</v>
      </c>
      <c r="B32" s="313" t="s">
        <v>698</v>
      </c>
      <c r="C32" s="314" t="s">
        <v>697</v>
      </c>
    </row>
    <row r="33" spans="1:3">
      <c r="A33" s="313" t="str">
        <f t="shared" si="0"/>
        <v>Sika AEA-14-Sika</v>
      </c>
      <c r="B33" s="313" t="s">
        <v>699</v>
      </c>
      <c r="C33" s="315" t="s">
        <v>589</v>
      </c>
    </row>
    <row r="34" spans="1:3">
      <c r="A34" s="313" t="str">
        <f t="shared" si="0"/>
        <v>Sika AER-C-Sika</v>
      </c>
      <c r="B34" s="313" t="s">
        <v>700</v>
      </c>
      <c r="C34" s="314" t="s">
        <v>589</v>
      </c>
    </row>
    <row r="35" spans="1:3">
      <c r="A35" s="313" t="str">
        <f t="shared" si="0"/>
        <v>Sika Air-Sika</v>
      </c>
      <c r="B35" s="313" t="s">
        <v>701</v>
      </c>
      <c r="C35" s="315" t="s">
        <v>589</v>
      </c>
    </row>
    <row r="36" spans="1:3">
      <c r="A36" s="313" t="str">
        <f t="shared" si="0"/>
        <v>Sika Air-260-Sika</v>
      </c>
      <c r="B36" s="313" t="s">
        <v>702</v>
      </c>
      <c r="C36" s="314" t="s">
        <v>589</v>
      </c>
    </row>
    <row r="37" spans="1:3">
      <c r="A37" s="313" t="str">
        <f t="shared" si="0"/>
        <v>Sika Air-360-Sika</v>
      </c>
      <c r="B37" s="313" t="s">
        <v>703</v>
      </c>
      <c r="C37" s="315" t="s">
        <v>589</v>
      </c>
    </row>
    <row r="38" spans="1:3">
      <c r="A38" s="313" t="str">
        <f t="shared" si="0"/>
        <v>SikaControl AIR-160-Sika</v>
      </c>
      <c r="B38" s="313" t="s">
        <v>704</v>
      </c>
      <c r="C38" s="314" t="s">
        <v>589</v>
      </c>
    </row>
    <row r="39" spans="1:3">
      <c r="A39" s="313" t="str">
        <f t="shared" si="0"/>
        <v>Stable Air-CCT</v>
      </c>
      <c r="B39" s="313" t="s">
        <v>705</v>
      </c>
      <c r="C39" s="315" t="s">
        <v>706</v>
      </c>
    </row>
    <row r="40" spans="1:3">
      <c r="A40" s="313" t="str">
        <f t="shared" si="0"/>
        <v>Super Air Plus-Fritz-Pak</v>
      </c>
      <c r="B40" s="313" t="s">
        <v>707</v>
      </c>
      <c r="C40" s="314" t="s">
        <v>581</v>
      </c>
    </row>
    <row r="41" spans="1:3">
      <c r="A41" s="313" t="str">
        <f t="shared" si="0"/>
        <v>Terapave AEA-GCP</v>
      </c>
      <c r="B41" s="313" t="s">
        <v>708</v>
      </c>
      <c r="C41" s="315" t="s">
        <v>555</v>
      </c>
    </row>
  </sheetData>
  <sheetProtection algorithmName="SHA-512" hashValue="ZsNoc2WkvlcDxUjYdpysYw2ITvm4u6QHNg45fxRm/gNHz48LaVbCe+yjThvjQPriXa4CgdQydtxBWivnUIWt5Q==" saltValue="70sqHRM2Yu2Rj4w0OBzgzA==" spinCount="100000" sheet="1" objects="1" scenarios="1"/>
  <mergeCells count="1">
    <mergeCell ref="A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FDF9-2CB2-4963-9081-79E5A7B0DCC3}">
  <dimension ref="A1:C75"/>
  <sheetViews>
    <sheetView workbookViewId="0">
      <selection sqref="A1:XFD1048576"/>
    </sheetView>
  </sheetViews>
  <sheetFormatPr defaultRowHeight="15"/>
  <cols>
    <col min="1" max="1" width="34.26953125" bestFit="1" customWidth="1"/>
    <col min="2" max="2" width="18.81640625" bestFit="1" customWidth="1"/>
    <col min="3" max="3" width="20" bestFit="1" customWidth="1"/>
  </cols>
  <sheetData>
    <row r="1" spans="1:3">
      <c r="A1" s="409" t="s">
        <v>634</v>
      </c>
      <c r="B1" s="409"/>
      <c r="C1" s="409"/>
    </row>
    <row r="2" spans="1:3">
      <c r="A2" s="409"/>
      <c r="B2" s="409"/>
      <c r="C2" s="409"/>
    </row>
    <row r="3" spans="1:3">
      <c r="A3" s="308"/>
      <c r="B3" s="308"/>
      <c r="C3" s="308"/>
    </row>
    <row r="4" spans="1:3">
      <c r="A4" s="309" t="str">
        <f>_xlfn.CONCAT(B4, "-", C4)</f>
        <v>ADVA 140M-GCP</v>
      </c>
      <c r="B4" s="308" t="s">
        <v>600</v>
      </c>
      <c r="C4" s="308" t="s">
        <v>555</v>
      </c>
    </row>
    <row r="5" spans="1:3">
      <c r="A5" s="309" t="str">
        <f>_xlfn.CONCAT(B5, "-", C5)</f>
        <v>ADVA Cast 600-GCP</v>
      </c>
      <c r="B5" s="308" t="s">
        <v>602</v>
      </c>
      <c r="C5" s="308" t="s">
        <v>555</v>
      </c>
    </row>
    <row r="6" spans="1:3">
      <c r="A6" s="309" t="str">
        <f>_xlfn.CONCAT(B6, "-", C6)</f>
        <v>Accelguard G3-Euclid</v>
      </c>
      <c r="B6" s="309" t="s">
        <v>635</v>
      </c>
      <c r="C6" s="310" t="s">
        <v>557</v>
      </c>
    </row>
    <row r="7" spans="1:3">
      <c r="A7" s="309" t="str">
        <f t="shared" ref="A7:A65" si="0">_xlfn.CONCAT(B7, "-", C7)</f>
        <v>Chryso Fluid Optima 256-CHRYSO</v>
      </c>
      <c r="B7" s="309" t="s">
        <v>603</v>
      </c>
      <c r="C7" s="311" t="s">
        <v>604</v>
      </c>
    </row>
    <row r="8" spans="1:3">
      <c r="A8" s="309" t="str">
        <f t="shared" si="0"/>
        <v>Chryso Optima 249-CHRYSO</v>
      </c>
      <c r="B8" s="309" t="s">
        <v>1909</v>
      </c>
      <c r="C8" s="311" t="s">
        <v>604</v>
      </c>
    </row>
    <row r="9" spans="1:3">
      <c r="A9" s="309" t="str">
        <f t="shared" si="0"/>
        <v>Clarena MC 2000-GCP</v>
      </c>
      <c r="B9" s="309" t="s">
        <v>636</v>
      </c>
      <c r="C9" s="310" t="s">
        <v>555</v>
      </c>
    </row>
    <row r="10" spans="1:3">
      <c r="A10" s="309" t="str">
        <f t="shared" si="0"/>
        <v>Concera SA8080-GCP</v>
      </c>
      <c r="B10" s="309" t="s">
        <v>637</v>
      </c>
      <c r="C10" s="310" t="s">
        <v>555</v>
      </c>
    </row>
    <row r="11" spans="1:3">
      <c r="A11" s="309" t="str">
        <f t="shared" si="0"/>
        <v>DNL 485-DarCole Products, Inc</v>
      </c>
      <c r="B11" s="309" t="s">
        <v>638</v>
      </c>
      <c r="C11" s="310" t="s">
        <v>639</v>
      </c>
    </row>
    <row r="12" spans="1:3">
      <c r="A12" s="309" t="str">
        <f t="shared" si="0"/>
        <v>DNL 785-DarCole Products, Inc</v>
      </c>
      <c r="B12" s="309" t="s">
        <v>640</v>
      </c>
      <c r="C12" s="310" t="s">
        <v>639</v>
      </c>
    </row>
    <row r="13" spans="1:3">
      <c r="A13" s="309" t="str">
        <f t="shared" si="0"/>
        <v>Dynamon 850-Mapei</v>
      </c>
      <c r="B13" s="309" t="s">
        <v>641</v>
      </c>
      <c r="C13" s="310" t="s">
        <v>566</v>
      </c>
    </row>
    <row r="14" spans="1:3">
      <c r="A14" s="309" t="str">
        <f t="shared" si="0"/>
        <v>Dynamon NRG 1092-Mapei</v>
      </c>
      <c r="B14" s="309" t="s">
        <v>642</v>
      </c>
      <c r="C14" s="310" t="s">
        <v>566</v>
      </c>
    </row>
    <row r="15" spans="1:3">
      <c r="A15" s="309" t="str">
        <f t="shared" si="0"/>
        <v>Dynamon NRG 546-Mapei</v>
      </c>
      <c r="B15" s="309" t="s">
        <v>643</v>
      </c>
      <c r="C15" s="310" t="s">
        <v>566</v>
      </c>
    </row>
    <row r="16" spans="1:3">
      <c r="A16" s="309" t="str">
        <f t="shared" si="0"/>
        <v>Dynamon SX-Mapei</v>
      </c>
      <c r="B16" s="309" t="s">
        <v>605</v>
      </c>
      <c r="C16" s="310" t="s">
        <v>566</v>
      </c>
    </row>
    <row r="17" spans="1:3">
      <c r="A17" s="309" t="str">
        <f t="shared" si="0"/>
        <v>Eucon MRX-Euclid</v>
      </c>
      <c r="B17" s="309" t="s">
        <v>607</v>
      </c>
      <c r="C17" s="311" t="s">
        <v>557</v>
      </c>
    </row>
    <row r="18" spans="1:3">
      <c r="A18" s="309" t="str">
        <f t="shared" si="0"/>
        <v>Eucon SE-Euclid</v>
      </c>
      <c r="B18" s="309" t="s">
        <v>559</v>
      </c>
      <c r="C18" s="310" t="s">
        <v>557</v>
      </c>
    </row>
    <row r="19" spans="1:3">
      <c r="A19" s="309" t="str">
        <f t="shared" si="0"/>
        <v>Eucon WR-Euclid</v>
      </c>
      <c r="B19" s="309" t="s">
        <v>644</v>
      </c>
      <c r="C19" s="311" t="s">
        <v>557</v>
      </c>
    </row>
    <row r="20" spans="1:3">
      <c r="A20" s="309" t="str">
        <f t="shared" si="0"/>
        <v>Eucon WR-75-Euclid</v>
      </c>
      <c r="B20" s="309" t="s">
        <v>645</v>
      </c>
      <c r="C20" s="310" t="s">
        <v>557</v>
      </c>
    </row>
    <row r="21" spans="1:3">
      <c r="A21" s="309" t="str">
        <f t="shared" si="0"/>
        <v>Eucon WR-91-Euclid</v>
      </c>
      <c r="B21" s="309" t="s">
        <v>561</v>
      </c>
      <c r="C21" s="311" t="s">
        <v>557</v>
      </c>
    </row>
    <row r="22" spans="1:3">
      <c r="A22" s="309" t="str">
        <f t="shared" si="0"/>
        <v>Eucon X-15-Euclid</v>
      </c>
      <c r="B22" s="309" t="s">
        <v>608</v>
      </c>
      <c r="C22" s="311" t="s">
        <v>557</v>
      </c>
    </row>
    <row r="23" spans="1:3">
      <c r="A23" s="309" t="str">
        <f t="shared" si="0"/>
        <v>Extendflo X90-RussTech</v>
      </c>
      <c r="B23" s="309" t="s">
        <v>646</v>
      </c>
      <c r="C23" s="310" t="s">
        <v>563</v>
      </c>
    </row>
    <row r="24" spans="1:3">
      <c r="A24" s="309" t="str">
        <f t="shared" si="0"/>
        <v>FinishEase-NC-RussTech</v>
      </c>
      <c r="B24" s="309" t="s">
        <v>609</v>
      </c>
      <c r="C24" s="311" t="s">
        <v>563</v>
      </c>
    </row>
    <row r="25" spans="1:3">
      <c r="A25" s="309" t="str">
        <f t="shared" si="0"/>
        <v>LC-400P-RussTech</v>
      </c>
      <c r="B25" s="309" t="s">
        <v>562</v>
      </c>
      <c r="C25" s="310" t="s">
        <v>563</v>
      </c>
    </row>
    <row r="26" spans="1:3">
      <c r="A26" s="309" t="str">
        <f t="shared" si="0"/>
        <v>MIRA 62-GCP</v>
      </c>
      <c r="B26" s="309" t="s">
        <v>611</v>
      </c>
      <c r="C26" s="311" t="s">
        <v>555</v>
      </c>
    </row>
    <row r="27" spans="1:3">
      <c r="A27" s="309" t="str">
        <f t="shared" si="0"/>
        <v>MIRA 95-GCP</v>
      </c>
      <c r="B27" s="309" t="s">
        <v>612</v>
      </c>
      <c r="C27" s="311" t="s">
        <v>555</v>
      </c>
    </row>
    <row r="28" spans="1:3">
      <c r="A28" s="309" t="str">
        <f t="shared" si="0"/>
        <v>Mapefluid N200-Mapei</v>
      </c>
      <c r="B28" s="309" t="s">
        <v>647</v>
      </c>
      <c r="C28" s="311" t="s">
        <v>566</v>
      </c>
    </row>
    <row r="29" spans="1:3">
      <c r="A29" s="309" t="str">
        <f t="shared" si="0"/>
        <v>Mapeplast 400 NC-Mapei</v>
      </c>
      <c r="B29" s="309" t="s">
        <v>565</v>
      </c>
      <c r="C29" s="311" t="s">
        <v>566</v>
      </c>
    </row>
    <row r="30" spans="1:3">
      <c r="A30" s="309" t="str">
        <f t="shared" si="0"/>
        <v>Mapeplast KB 1200-Mapei</v>
      </c>
      <c r="B30" s="309" t="s">
        <v>613</v>
      </c>
      <c r="C30" s="311" t="s">
        <v>566</v>
      </c>
    </row>
    <row r="31" spans="1:3">
      <c r="A31" s="309" t="str">
        <f t="shared" si="0"/>
        <v>Mapeplast MR 107-Mapei</v>
      </c>
      <c r="B31" s="309" t="s">
        <v>614</v>
      </c>
      <c r="C31" s="311" t="s">
        <v>566</v>
      </c>
    </row>
    <row r="32" spans="1:3">
      <c r="A32" s="309" t="str">
        <f t="shared" si="0"/>
        <v>Mapeplast N-Mapei</v>
      </c>
      <c r="B32" s="309" t="s">
        <v>567</v>
      </c>
      <c r="C32" s="311" t="s">
        <v>566</v>
      </c>
    </row>
    <row r="33" spans="1:3">
      <c r="A33" s="309" t="str">
        <f t="shared" si="0"/>
        <v>Mapeplast Paver Plus-Mapei</v>
      </c>
      <c r="B33" s="309" t="s">
        <v>648</v>
      </c>
      <c r="C33" s="311" t="s">
        <v>566</v>
      </c>
    </row>
    <row r="34" spans="1:3">
      <c r="A34" s="309" t="str">
        <f t="shared" si="0"/>
        <v>Master X-Seed 66-21st Century</v>
      </c>
      <c r="B34" s="309" t="s">
        <v>649</v>
      </c>
      <c r="C34" s="311" t="s">
        <v>650</v>
      </c>
    </row>
    <row r="35" spans="1:3">
      <c r="A35" s="309" t="str">
        <f t="shared" si="0"/>
        <v>MasterEase 5000-Master Builders</v>
      </c>
      <c r="B35" s="309" t="s">
        <v>1910</v>
      </c>
      <c r="C35" s="310" t="s">
        <v>616</v>
      </c>
    </row>
    <row r="36" spans="1:3">
      <c r="A36" s="309" t="str">
        <f t="shared" si="0"/>
        <v>MasterGlenium 1466-Master Builders</v>
      </c>
      <c r="B36" s="309" t="s">
        <v>651</v>
      </c>
      <c r="C36" s="310" t="s">
        <v>616</v>
      </c>
    </row>
    <row r="37" spans="1:3">
      <c r="A37" s="309" t="str">
        <f t="shared" si="0"/>
        <v>MasterGlenium 3030-Master Builders</v>
      </c>
      <c r="B37" s="309" t="s">
        <v>615</v>
      </c>
      <c r="C37" s="310" t="s">
        <v>616</v>
      </c>
    </row>
    <row r="38" spans="1:3">
      <c r="A38" s="309" t="str">
        <f t="shared" si="0"/>
        <v>MasterGlenium 7920-Master Builders</v>
      </c>
      <c r="B38" s="309" t="s">
        <v>652</v>
      </c>
      <c r="C38" s="310" t="s">
        <v>616</v>
      </c>
    </row>
    <row r="39" spans="1:3">
      <c r="A39" s="309" t="str">
        <f t="shared" si="0"/>
        <v>MasterPolyheed 900-Master Builders</v>
      </c>
      <c r="B39" s="309" t="s">
        <v>622</v>
      </c>
      <c r="C39" s="310" t="s">
        <v>616</v>
      </c>
    </row>
    <row r="40" spans="1:3">
      <c r="A40" s="309" t="str">
        <f t="shared" si="0"/>
        <v>MasterPolyheed 997-Master Builders</v>
      </c>
      <c r="B40" s="309" t="s">
        <v>623</v>
      </c>
      <c r="C40" s="310" t="s">
        <v>616</v>
      </c>
    </row>
    <row r="41" spans="1:3">
      <c r="A41" s="309" t="str">
        <f t="shared" si="0"/>
        <v>MasterPozzolith 200-Master Builders</v>
      </c>
      <c r="B41" s="309" t="s">
        <v>570</v>
      </c>
      <c r="C41" s="310" t="s">
        <v>616</v>
      </c>
    </row>
    <row r="42" spans="1:3">
      <c r="A42" s="309" t="str">
        <f t="shared" si="0"/>
        <v>MasterPozzolith 322-Master Builders</v>
      </c>
      <c r="B42" s="309" t="s">
        <v>572</v>
      </c>
      <c r="C42" s="310" t="s">
        <v>616</v>
      </c>
    </row>
    <row r="43" spans="1:3">
      <c r="A43" s="309" t="str">
        <f t="shared" si="0"/>
        <v>MasterPozzolith 700-Master Builders</v>
      </c>
      <c r="B43" s="309" t="s">
        <v>573</v>
      </c>
      <c r="C43" s="310" t="s">
        <v>616</v>
      </c>
    </row>
    <row r="44" spans="1:3">
      <c r="A44" s="309" t="str">
        <f t="shared" si="0"/>
        <v>MasterPozzolith 80-Master Builders</v>
      </c>
      <c r="B44" s="309" t="s">
        <v>574</v>
      </c>
      <c r="C44" s="310" t="s">
        <v>616</v>
      </c>
    </row>
    <row r="45" spans="1:3">
      <c r="A45" s="309" t="str">
        <f t="shared" si="0"/>
        <v>Melchem 38-Mapei</v>
      </c>
      <c r="B45" s="309" t="s">
        <v>653</v>
      </c>
      <c r="C45" s="310" t="s">
        <v>566</v>
      </c>
    </row>
    <row r="46" spans="1:3">
      <c r="A46" s="309" t="str">
        <f t="shared" si="0"/>
        <v>OptiFlo 500-Premiere Admix</v>
      </c>
      <c r="B46" s="309" t="s">
        <v>582</v>
      </c>
      <c r="C46" s="310" t="s">
        <v>583</v>
      </c>
    </row>
    <row r="47" spans="1:3">
      <c r="A47" s="309" t="str">
        <f t="shared" si="0"/>
        <v>OptiFlo 700-Premiere Admix</v>
      </c>
      <c r="B47" s="309" t="s">
        <v>625</v>
      </c>
      <c r="C47" s="311" t="s">
        <v>583</v>
      </c>
    </row>
    <row r="48" spans="1:3">
      <c r="A48" s="309" t="str">
        <f t="shared" si="0"/>
        <v>OpiFlo MR-Premiere Admix</v>
      </c>
      <c r="B48" s="309" t="s">
        <v>654</v>
      </c>
      <c r="C48" s="311" t="s">
        <v>583</v>
      </c>
    </row>
    <row r="49" spans="1:3">
      <c r="A49" s="309" t="str">
        <f>_xlfn.CONCAT(B49, "-", C49)</f>
        <v>Plastol 6420-Euclid</v>
      </c>
      <c r="B49" s="309" t="s">
        <v>626</v>
      </c>
      <c r="C49" s="311" t="s">
        <v>557</v>
      </c>
    </row>
    <row r="50" spans="1:3">
      <c r="A50" s="309" t="str">
        <f>_xlfn.CONCAT(B50, "-", C50)</f>
        <v>Plastol 6425-Euclid</v>
      </c>
      <c r="B50" s="309" t="s">
        <v>655</v>
      </c>
      <c r="C50" s="311" t="s">
        <v>557</v>
      </c>
    </row>
    <row r="51" spans="1:3">
      <c r="A51" s="309" t="str">
        <f t="shared" si="0"/>
        <v>Polychem 3000-Mapei</v>
      </c>
      <c r="B51" s="309" t="s">
        <v>627</v>
      </c>
      <c r="C51" s="311" t="s">
        <v>566</v>
      </c>
    </row>
    <row r="52" spans="1:3">
      <c r="A52" s="309" t="str">
        <f t="shared" si="0"/>
        <v>Sika Plastocrete 10N-Sika</v>
      </c>
      <c r="B52" s="309" t="s">
        <v>591</v>
      </c>
      <c r="C52" s="310" t="s">
        <v>589</v>
      </c>
    </row>
    <row r="53" spans="1:3">
      <c r="A53" s="309" t="str">
        <f t="shared" si="0"/>
        <v>Sika Plastocrete 161-Sika</v>
      </c>
      <c r="B53" s="309" t="s">
        <v>592</v>
      </c>
      <c r="C53" s="311" t="s">
        <v>589</v>
      </c>
    </row>
    <row r="54" spans="1:3">
      <c r="A54" s="309" t="str">
        <f t="shared" si="0"/>
        <v>Sika Plastocrete-250-Sika</v>
      </c>
      <c r="B54" s="309" t="s">
        <v>593</v>
      </c>
      <c r="C54" s="310" t="s">
        <v>589</v>
      </c>
    </row>
    <row r="55" spans="1:3">
      <c r="A55" s="309" t="str">
        <f>_xlfn.CONCAT(B55, "-", C55)</f>
        <v>Sika ViscoFlow-2020-Sika</v>
      </c>
      <c r="B55" s="309" t="s">
        <v>656</v>
      </c>
      <c r="C55" s="311" t="s">
        <v>589</v>
      </c>
    </row>
    <row r="56" spans="1:3">
      <c r="A56" s="309" t="str">
        <f>_xlfn.CONCAT(B56, "-", C56)</f>
        <v>Sika Viscocrete-1100-Sika</v>
      </c>
      <c r="B56" s="309" t="s">
        <v>657</v>
      </c>
      <c r="C56" s="311" t="s">
        <v>589</v>
      </c>
    </row>
    <row r="57" spans="1:3">
      <c r="A57" s="309" t="str">
        <f t="shared" si="0"/>
        <v>Sikament 686-Sika</v>
      </c>
      <c r="B57" s="309" t="s">
        <v>658</v>
      </c>
      <c r="C57" s="310" t="s">
        <v>589</v>
      </c>
    </row>
    <row r="58" spans="1:3">
      <c r="A58" s="309" t="str">
        <f t="shared" si="0"/>
        <v>Sikament-475-Sika</v>
      </c>
      <c r="B58" s="309" t="s">
        <v>631</v>
      </c>
      <c r="C58" s="311" t="s">
        <v>589</v>
      </c>
    </row>
    <row r="59" spans="1:3">
      <c r="A59" s="309" t="str">
        <f t="shared" si="0"/>
        <v>Superflo 2000 RM-RussTech</v>
      </c>
      <c r="B59" s="309" t="s">
        <v>659</v>
      </c>
      <c r="C59" s="310" t="s">
        <v>563</v>
      </c>
    </row>
    <row r="60" spans="1:3">
      <c r="A60" s="309" t="str">
        <f t="shared" si="0"/>
        <v>Superflo 2000 SCC-RussTech</v>
      </c>
      <c r="B60" s="309" t="s">
        <v>660</v>
      </c>
      <c r="C60" s="311" t="s">
        <v>563</v>
      </c>
    </row>
    <row r="61" spans="1:3">
      <c r="A61" s="309" t="str">
        <f t="shared" si="0"/>
        <v>Superflo 2040 RM-RussTech</v>
      </c>
      <c r="B61" s="309" t="s">
        <v>661</v>
      </c>
      <c r="C61" s="310" t="s">
        <v>563</v>
      </c>
    </row>
    <row r="62" spans="1:3">
      <c r="A62" s="309" t="str">
        <f t="shared" si="0"/>
        <v>WRDA 82-GCP</v>
      </c>
      <c r="B62" s="309" t="s">
        <v>662</v>
      </c>
      <c r="C62" s="311" t="s">
        <v>555</v>
      </c>
    </row>
    <row r="63" spans="1:3">
      <c r="A63" s="309" t="str">
        <f t="shared" si="0"/>
        <v>ZYLA 620-GCP</v>
      </c>
      <c r="B63" s="309" t="s">
        <v>663</v>
      </c>
      <c r="C63" s="310" t="s">
        <v>555</v>
      </c>
    </row>
    <row r="64" spans="1:3">
      <c r="A64" s="309" t="str">
        <f t="shared" si="0"/>
        <v>ZYLA 630-GCP</v>
      </c>
      <c r="B64" s="309" t="s">
        <v>664</v>
      </c>
      <c r="C64" s="311" t="s">
        <v>555</v>
      </c>
    </row>
    <row r="65" spans="1:3">
      <c r="A65" s="309" t="str">
        <f t="shared" si="0"/>
        <v>ZYLA 640-GCP</v>
      </c>
      <c r="B65" s="309" t="s">
        <v>665</v>
      </c>
      <c r="C65" s="310" t="s">
        <v>555</v>
      </c>
    </row>
    <row r="74" spans="1:3" ht="15.6" customHeight="1"/>
    <row r="75" spans="1:3" ht="15.6" customHeight="1"/>
  </sheetData>
  <sheetProtection algorithmName="SHA-512" hashValue="tCFXcSwJxhjnR5d3CRkzLqaIVAVKmbxeRMiDG054w2f58uyOu8hbyoKFsZ+TWLHs1Kz8Y2GlXpVkNcf+E8L+AQ==" saltValue="PxiQGYJq0w+lWGaZkY9vTA==" spinCount="100000" sheet="1" objects="1" scenarios="1"/>
  <mergeCells count="1">
    <mergeCell ref="A1:C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D81F-2891-47B1-BBC0-1F812A5534E2}">
  <dimension ref="A1:C43"/>
  <sheetViews>
    <sheetView workbookViewId="0">
      <selection sqref="A1:XFD1048576"/>
    </sheetView>
  </sheetViews>
  <sheetFormatPr defaultRowHeight="15"/>
  <cols>
    <col min="1" max="1" width="31.54296875" bestFit="1" customWidth="1"/>
    <col min="2" max="2" width="18.81640625" bestFit="1" customWidth="1"/>
    <col min="3" max="3" width="16.08984375" bestFit="1" customWidth="1"/>
  </cols>
  <sheetData>
    <row r="1" spans="1:3" ht="14.4" customHeight="1">
      <c r="A1" s="410" t="s">
        <v>599</v>
      </c>
      <c r="B1" s="410"/>
      <c r="C1" s="410"/>
    </row>
    <row r="2" spans="1:3" ht="14.4" customHeight="1">
      <c r="A2" s="410"/>
      <c r="B2" s="410"/>
      <c r="C2" s="410"/>
    </row>
    <row r="3" spans="1:3">
      <c r="A3" s="302"/>
      <c r="B3" s="302"/>
      <c r="C3" s="302"/>
    </row>
    <row r="4" spans="1:3">
      <c r="A4" s="302" t="str">
        <f t="shared" ref="A4:A33" si="0">_xlfn.CONCAT(B4, "-", C4)</f>
        <v>ADVA 140M-GCP</v>
      </c>
      <c r="B4" s="302" t="s">
        <v>600</v>
      </c>
      <c r="C4" s="302" t="s">
        <v>555</v>
      </c>
    </row>
    <row r="5" spans="1:3">
      <c r="A5" s="302" t="str">
        <f t="shared" si="0"/>
        <v>ADVA Cast 575-GCP</v>
      </c>
      <c r="B5" s="302" t="s">
        <v>601</v>
      </c>
      <c r="C5" s="302" t="s">
        <v>555</v>
      </c>
    </row>
    <row r="6" spans="1:3">
      <c r="A6" s="302" t="str">
        <f t="shared" si="0"/>
        <v>ADVA Cast 600-GCP</v>
      </c>
      <c r="B6" s="302" t="s">
        <v>602</v>
      </c>
      <c r="C6" s="302" t="s">
        <v>555</v>
      </c>
    </row>
    <row r="7" spans="1:3">
      <c r="A7" s="302" t="str">
        <f t="shared" si="0"/>
        <v>Chryso Fluid Optima 256-CHRYSO</v>
      </c>
      <c r="B7" s="302" t="s">
        <v>603</v>
      </c>
      <c r="C7" s="303" t="s">
        <v>604</v>
      </c>
    </row>
    <row r="8" spans="1:3">
      <c r="A8" s="302" t="str">
        <f t="shared" si="0"/>
        <v>Dynamon 850-Mapei</v>
      </c>
      <c r="B8" s="302" t="s">
        <v>641</v>
      </c>
      <c r="C8" s="303" t="s">
        <v>566</v>
      </c>
    </row>
    <row r="9" spans="1:3">
      <c r="A9" s="302" t="str">
        <f t="shared" si="0"/>
        <v>Dynamon SX-Mapei</v>
      </c>
      <c r="B9" s="302" t="s">
        <v>605</v>
      </c>
      <c r="C9" s="303" t="s">
        <v>566</v>
      </c>
    </row>
    <row r="10" spans="1:3">
      <c r="A10" s="302" t="str">
        <f t="shared" si="0"/>
        <v>Eucon MR-Euclid</v>
      </c>
      <c r="B10" s="302" t="s">
        <v>606</v>
      </c>
      <c r="C10" s="303" t="s">
        <v>557</v>
      </c>
    </row>
    <row r="11" spans="1:3">
      <c r="A11" s="302" t="str">
        <f t="shared" si="0"/>
        <v>Eucon MRX-Euclid</v>
      </c>
      <c r="B11" s="302" t="s">
        <v>607</v>
      </c>
      <c r="C11" s="303" t="s">
        <v>557</v>
      </c>
    </row>
    <row r="12" spans="1:3">
      <c r="A12" s="302" t="str">
        <f t="shared" si="0"/>
        <v>Eucon X-15-Euclid</v>
      </c>
      <c r="B12" s="302" t="s">
        <v>608</v>
      </c>
      <c r="C12" s="303" t="s">
        <v>557</v>
      </c>
    </row>
    <row r="13" spans="1:3">
      <c r="A13" s="302" t="str">
        <f t="shared" si="0"/>
        <v>FinishEase-NC-RussTech</v>
      </c>
      <c r="B13" s="302" t="s">
        <v>609</v>
      </c>
      <c r="C13" s="303" t="s">
        <v>563</v>
      </c>
    </row>
    <row r="14" spans="1:3">
      <c r="A14" s="302" t="str">
        <f t="shared" si="0"/>
        <v>MIRA 110-GCP</v>
      </c>
      <c r="B14" s="302" t="s">
        <v>610</v>
      </c>
      <c r="C14" s="304" t="s">
        <v>555</v>
      </c>
    </row>
    <row r="15" spans="1:3">
      <c r="A15" s="302" t="str">
        <f t="shared" si="0"/>
        <v>MIRA 62-GCP</v>
      </c>
      <c r="B15" s="302" t="s">
        <v>611</v>
      </c>
      <c r="C15" s="303" t="s">
        <v>555</v>
      </c>
    </row>
    <row r="16" spans="1:3">
      <c r="A16" s="302" t="str">
        <f t="shared" si="0"/>
        <v>MIRA 95-GCP</v>
      </c>
      <c r="B16" s="302" t="s">
        <v>612</v>
      </c>
      <c r="C16" s="303" t="s">
        <v>555</v>
      </c>
    </row>
    <row r="17" spans="1:3">
      <c r="A17" s="302" t="str">
        <f t="shared" si="0"/>
        <v>Mapeplast KB 1200-Mapei</v>
      </c>
      <c r="B17" s="302" t="s">
        <v>613</v>
      </c>
      <c r="C17" s="303" t="s">
        <v>566</v>
      </c>
    </row>
    <row r="18" spans="1:3">
      <c r="A18" s="302" t="str">
        <f t="shared" si="0"/>
        <v>Mapeplast MR 107-Mapei</v>
      </c>
      <c r="B18" s="302" t="s">
        <v>614</v>
      </c>
      <c r="C18" s="303" t="s">
        <v>566</v>
      </c>
    </row>
    <row r="19" spans="1:3">
      <c r="A19" s="302" t="str">
        <f t="shared" si="0"/>
        <v>MasterGlenium 3030-Master Builders</v>
      </c>
      <c r="B19" s="302" t="s">
        <v>615</v>
      </c>
      <c r="C19" s="303" t="s">
        <v>616</v>
      </c>
    </row>
    <row r="20" spans="1:3">
      <c r="A20" s="302" t="str">
        <f t="shared" si="0"/>
        <v>MasterGlenium 7500-Master Builders</v>
      </c>
      <c r="B20" s="302" t="s">
        <v>617</v>
      </c>
      <c r="C20" s="303" t="s">
        <v>616</v>
      </c>
    </row>
    <row r="21" spans="1:3">
      <c r="A21" s="302" t="str">
        <f t="shared" si="0"/>
        <v>MasterPolyheed 1020-Master Builders</v>
      </c>
      <c r="B21" s="302" t="s">
        <v>618</v>
      </c>
      <c r="C21" s="303" t="s">
        <v>616</v>
      </c>
    </row>
    <row r="22" spans="1:3">
      <c r="A22" s="302" t="str">
        <f t="shared" si="0"/>
        <v>MasterPolyheed 1025-Master Builders</v>
      </c>
      <c r="B22" s="302" t="s">
        <v>619</v>
      </c>
      <c r="C22" s="303" t="s">
        <v>616</v>
      </c>
    </row>
    <row r="23" spans="1:3">
      <c r="A23" s="302" t="str">
        <f t="shared" si="0"/>
        <v>MasterPolyheed 1720-Master Builders</v>
      </c>
      <c r="B23" s="302" t="s">
        <v>620</v>
      </c>
      <c r="C23" s="303" t="s">
        <v>616</v>
      </c>
    </row>
    <row r="24" spans="1:3">
      <c r="A24" s="302" t="str">
        <f t="shared" si="0"/>
        <v>MasterPolyheed 1725-Master Builders</v>
      </c>
      <c r="B24" s="302" t="s">
        <v>621</v>
      </c>
      <c r="C24" s="303" t="s">
        <v>616</v>
      </c>
    </row>
    <row r="25" spans="1:3">
      <c r="A25" s="302" t="str">
        <f t="shared" si="0"/>
        <v>MasterPolyheed 900-Master Builders</v>
      </c>
      <c r="B25" s="302" t="s">
        <v>622</v>
      </c>
      <c r="C25" s="303" t="s">
        <v>616</v>
      </c>
    </row>
    <row r="26" spans="1:3">
      <c r="A26" s="302" t="str">
        <f t="shared" si="0"/>
        <v>MasterPolyheed 997-Master Builders</v>
      </c>
      <c r="B26" s="302" t="s">
        <v>623</v>
      </c>
      <c r="C26" s="303" t="s">
        <v>616</v>
      </c>
    </row>
    <row r="27" spans="1:3">
      <c r="A27" s="302" t="str">
        <f t="shared" si="0"/>
        <v>OptiFlo MR-Premiere Admix</v>
      </c>
      <c r="B27" s="302" t="s">
        <v>624</v>
      </c>
      <c r="C27" s="303" t="s">
        <v>583</v>
      </c>
    </row>
    <row r="28" spans="1:3">
      <c r="A28" s="302" t="str">
        <f t="shared" si="0"/>
        <v>OptiFlo 700-Premiere Admix</v>
      </c>
      <c r="B28" s="302" t="s">
        <v>625</v>
      </c>
      <c r="C28" s="303" t="s">
        <v>583</v>
      </c>
    </row>
    <row r="29" spans="1:3">
      <c r="A29" s="302" t="str">
        <f t="shared" si="0"/>
        <v>Plastol 6420-Euclid</v>
      </c>
      <c r="B29" s="302" t="s">
        <v>626</v>
      </c>
      <c r="C29" s="303" t="s">
        <v>557</v>
      </c>
    </row>
    <row r="30" spans="1:3">
      <c r="A30" s="302" t="str">
        <f t="shared" si="0"/>
        <v>Polychem 3000-Mapei</v>
      </c>
      <c r="B30" s="302" t="s">
        <v>627</v>
      </c>
      <c r="C30" s="303" t="s">
        <v>566</v>
      </c>
    </row>
    <row r="31" spans="1:3">
      <c r="A31" s="302" t="str">
        <f t="shared" si="0"/>
        <v>Sika ViscoFlow 2020-Sika</v>
      </c>
      <c r="B31" s="302" t="s">
        <v>628</v>
      </c>
      <c r="C31" s="303" t="s">
        <v>589</v>
      </c>
    </row>
    <row r="32" spans="1:3">
      <c r="A32" s="302" t="str">
        <f t="shared" si="0"/>
        <v>Sika ViscoCrete 1000-Sika</v>
      </c>
      <c r="B32" s="302" t="s">
        <v>629</v>
      </c>
      <c r="C32" s="304" t="s">
        <v>589</v>
      </c>
    </row>
    <row r="33" spans="1:3">
      <c r="A33" s="302" t="str">
        <f t="shared" si="0"/>
        <v>Sikament AFM-Sika</v>
      </c>
      <c r="B33" s="302" t="s">
        <v>630</v>
      </c>
      <c r="C33" s="303" t="s">
        <v>589</v>
      </c>
    </row>
    <row r="34" spans="1:3">
      <c r="A34" s="302" t="str">
        <f>_xlfn.CONCAT(B34, "-", C34)</f>
        <v>Sikament-475-Sika</v>
      </c>
      <c r="B34" s="302" t="s">
        <v>631</v>
      </c>
      <c r="C34" s="303" t="s">
        <v>589</v>
      </c>
    </row>
    <row r="35" spans="1:3">
      <c r="A35" s="302" t="str">
        <f>_xlfn.CONCAT(B35, "-", C35)</f>
        <v>Sikaplast 200-Sika</v>
      </c>
      <c r="B35" s="302" t="s">
        <v>632</v>
      </c>
      <c r="C35" s="303" t="s">
        <v>589</v>
      </c>
    </row>
    <row r="36" spans="1:3">
      <c r="A36" s="302" t="str">
        <f>_xlfn.CONCAT(B36, "-", C36)</f>
        <v>Sikaplast 300GP-Sika</v>
      </c>
      <c r="B36" s="302" t="s">
        <v>633</v>
      </c>
      <c r="C36" s="304" t="s">
        <v>589</v>
      </c>
    </row>
    <row r="37" spans="1:3">
      <c r="A37" s="305"/>
      <c r="B37" s="305"/>
      <c r="C37" s="306"/>
    </row>
    <row r="38" spans="1:3">
      <c r="A38" s="305"/>
      <c r="B38" s="305"/>
      <c r="C38" s="307"/>
    </row>
    <row r="39" spans="1:3">
      <c r="A39" s="305"/>
      <c r="B39" s="305"/>
      <c r="C39" s="306"/>
    </row>
    <row r="40" spans="1:3">
      <c r="A40" s="305"/>
      <c r="B40" s="305"/>
      <c r="C40" s="307"/>
    </row>
    <row r="41" spans="1:3">
      <c r="A41" s="305"/>
      <c r="B41" s="305"/>
      <c r="C41" s="306"/>
    </row>
    <row r="42" spans="1:3">
      <c r="A42" s="305"/>
      <c r="B42" s="305"/>
      <c r="C42" s="307"/>
    </row>
    <row r="43" spans="1:3">
      <c r="A43" s="305"/>
      <c r="B43" s="305"/>
      <c r="C43" s="306"/>
    </row>
  </sheetData>
  <sheetProtection algorithmName="SHA-512" hashValue="GsK76UUmrcD72cqVDrXDfXU2XtLjA4IsmEpFboD69k8MdRDShY9sICLKC8lOCdW/UuunwiMdbJgV+hB+7H9jbg==" saltValue="/czoYut/ROH6SnV76ZwMcw==" spinCount="100000" sheet="1" objects="1" scenarios="1"/>
  <mergeCells count="1">
    <mergeCell ref="A1:C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FB2D-B664-4586-8C3C-547580076FF5}">
  <dimension ref="A1:C42"/>
  <sheetViews>
    <sheetView workbookViewId="0">
      <selection sqref="A1:XFD1048576"/>
    </sheetView>
  </sheetViews>
  <sheetFormatPr defaultRowHeight="15"/>
  <cols>
    <col min="1" max="1" width="34.7265625" bestFit="1" customWidth="1"/>
    <col min="2" max="2" width="18.453125" bestFit="1" customWidth="1"/>
    <col min="3" max="3" width="16.08984375" bestFit="1" customWidth="1"/>
  </cols>
  <sheetData>
    <row r="1" spans="1:3" ht="15.6" customHeight="1">
      <c r="A1" s="411" t="s">
        <v>553</v>
      </c>
      <c r="B1" s="411"/>
      <c r="C1" s="411"/>
    </row>
    <row r="2" spans="1:3" ht="15.6" customHeight="1">
      <c r="A2" s="411"/>
      <c r="B2" s="411"/>
      <c r="C2" s="411"/>
    </row>
    <row r="3" spans="1:3">
      <c r="A3" s="299"/>
      <c r="B3" s="299"/>
      <c r="C3" s="299"/>
    </row>
    <row r="4" spans="1:3">
      <c r="A4" s="299" t="str">
        <f>_xlfn.CONCAT(B4,"-",C4)</f>
        <v>DHS-DarCole Products</v>
      </c>
      <c r="B4" s="299" t="s">
        <v>1911</v>
      </c>
      <c r="C4" s="301" t="s">
        <v>1912</v>
      </c>
    </row>
    <row r="5" spans="1:3">
      <c r="A5" s="299" t="str">
        <f t="shared" ref="A5:A6" si="0">_xlfn.CONCAT(B5,"-",C5)</f>
        <v>DWR 385R-DarCole Products</v>
      </c>
      <c r="B5" s="299" t="s">
        <v>1913</v>
      </c>
      <c r="C5" s="301" t="s">
        <v>1912</v>
      </c>
    </row>
    <row r="6" spans="1:3">
      <c r="A6" s="299" t="str">
        <f t="shared" si="0"/>
        <v>Daratard 17-GCP</v>
      </c>
      <c r="B6" s="299" t="s">
        <v>554</v>
      </c>
      <c r="C6" s="301" t="s">
        <v>555</v>
      </c>
    </row>
    <row r="7" spans="1:3">
      <c r="A7" s="299" t="str">
        <f>_xlfn.CONCAT(B7,"-",C7)</f>
        <v>Eucon DS-Euclid</v>
      </c>
      <c r="B7" s="299" t="s">
        <v>556</v>
      </c>
      <c r="C7" s="301" t="s">
        <v>557</v>
      </c>
    </row>
    <row r="8" spans="1:3">
      <c r="A8" s="299" t="str">
        <f t="shared" ref="A8:A42" si="1">_xlfn.CONCAT(B8,"-",C8)</f>
        <v>Eucon Retarder 100-Euclid</v>
      </c>
      <c r="B8" s="299" t="s">
        <v>558</v>
      </c>
      <c r="C8" s="301" t="s">
        <v>557</v>
      </c>
    </row>
    <row r="9" spans="1:3">
      <c r="A9" s="299" t="str">
        <f t="shared" si="1"/>
        <v>Eucon SE-Euclid</v>
      </c>
      <c r="B9" s="299" t="s">
        <v>559</v>
      </c>
      <c r="C9" s="301" t="s">
        <v>557</v>
      </c>
    </row>
    <row r="10" spans="1:3">
      <c r="A10" s="299" t="str">
        <f t="shared" si="1"/>
        <v>Eucon Stasis-Euclid</v>
      </c>
      <c r="B10" s="299" t="s">
        <v>560</v>
      </c>
      <c r="C10" s="301" t="s">
        <v>557</v>
      </c>
    </row>
    <row r="11" spans="1:3">
      <c r="A11" s="299" t="str">
        <f t="shared" si="1"/>
        <v>Eucon WR-91-Euclid</v>
      </c>
      <c r="B11" s="299" t="s">
        <v>561</v>
      </c>
      <c r="C11" s="301" t="s">
        <v>557</v>
      </c>
    </row>
    <row r="12" spans="1:3">
      <c r="A12" s="299" t="str">
        <f t="shared" si="1"/>
        <v>LC-400P-RussTech</v>
      </c>
      <c r="B12" s="299" t="s">
        <v>562</v>
      </c>
      <c r="C12" s="301" t="s">
        <v>563</v>
      </c>
    </row>
    <row r="13" spans="1:3">
      <c r="A13" s="299" t="str">
        <f t="shared" si="1"/>
        <v>LC-400R-RussTech</v>
      </c>
      <c r="B13" s="299" t="s">
        <v>564</v>
      </c>
      <c r="C13" s="301" t="s">
        <v>563</v>
      </c>
    </row>
    <row r="14" spans="1:3">
      <c r="A14" s="299" t="str">
        <f t="shared" si="1"/>
        <v>Mapecrete Resolve-Mapei</v>
      </c>
      <c r="B14" s="299" t="s">
        <v>1914</v>
      </c>
      <c r="C14" s="301" t="s">
        <v>566</v>
      </c>
    </row>
    <row r="15" spans="1:3">
      <c r="A15" s="299" t="str">
        <f t="shared" si="1"/>
        <v>Mapeplast 400 NC-Mapei</v>
      </c>
      <c r="B15" s="299" t="s">
        <v>565</v>
      </c>
      <c r="C15" s="301" t="s">
        <v>566</v>
      </c>
    </row>
    <row r="16" spans="1:3">
      <c r="A16" s="299" t="str">
        <f t="shared" si="1"/>
        <v>Mapeplast N-Mapei</v>
      </c>
      <c r="B16" s="299" t="s">
        <v>567</v>
      </c>
      <c r="C16" s="301" t="s">
        <v>566</v>
      </c>
    </row>
    <row r="17" spans="1:3">
      <c r="A17" s="299" t="str">
        <f t="shared" si="1"/>
        <v>Mapetard Plus-Mapei</v>
      </c>
      <c r="B17" s="299" t="s">
        <v>568</v>
      </c>
      <c r="C17" s="301" t="s">
        <v>566</v>
      </c>
    </row>
    <row r="18" spans="1:3">
      <c r="A18" s="299" t="str">
        <f t="shared" si="1"/>
        <v>Mapetard R-Mapei</v>
      </c>
      <c r="B18" s="299" t="s">
        <v>569</v>
      </c>
      <c r="C18" s="301" t="s">
        <v>566</v>
      </c>
    </row>
    <row r="19" spans="1:3">
      <c r="A19" s="299" t="str">
        <f t="shared" si="1"/>
        <v>MasterPozzolith 200-Master Builders US</v>
      </c>
      <c r="B19" s="299" t="s">
        <v>570</v>
      </c>
      <c r="C19" s="301" t="s">
        <v>571</v>
      </c>
    </row>
    <row r="20" spans="1:3">
      <c r="A20" s="299" t="str">
        <f t="shared" si="1"/>
        <v>MasterPozzolith 322-Master Builders US</v>
      </c>
      <c r="B20" s="299" t="s">
        <v>572</v>
      </c>
      <c r="C20" s="301" t="s">
        <v>571</v>
      </c>
    </row>
    <row r="21" spans="1:3">
      <c r="A21" s="299" t="str">
        <f t="shared" si="1"/>
        <v>MasterPozzolith 700-Master Builders US</v>
      </c>
      <c r="B21" s="299" t="s">
        <v>573</v>
      </c>
      <c r="C21" s="301" t="s">
        <v>571</v>
      </c>
    </row>
    <row r="22" spans="1:3">
      <c r="A22" s="299" t="str">
        <f t="shared" si="1"/>
        <v>MasterPozzolith 80-Master Builders US</v>
      </c>
      <c r="B22" s="299" t="s">
        <v>574</v>
      </c>
      <c r="C22" s="301" t="s">
        <v>571</v>
      </c>
    </row>
    <row r="23" spans="1:3">
      <c r="A23" s="299" t="str">
        <f t="shared" si="1"/>
        <v>MasterSet Delvo-Master Builders US</v>
      </c>
      <c r="B23" s="299" t="s">
        <v>575</v>
      </c>
      <c r="C23" s="301" t="s">
        <v>571</v>
      </c>
    </row>
    <row r="24" spans="1:3">
      <c r="A24" s="299" t="str">
        <f t="shared" si="1"/>
        <v>MasterSet Delvo ESC-Master Builders US</v>
      </c>
      <c r="B24" s="299" t="s">
        <v>576</v>
      </c>
      <c r="C24" s="301" t="s">
        <v>571</v>
      </c>
    </row>
    <row r="25" spans="1:3">
      <c r="A25" s="299" t="str">
        <f t="shared" si="1"/>
        <v>MasterSet R 100-Master Builders US</v>
      </c>
      <c r="B25" s="299" t="s">
        <v>577</v>
      </c>
      <c r="C25" s="301" t="s">
        <v>571</v>
      </c>
    </row>
    <row r="26" spans="1:3">
      <c r="A26" s="299" t="str">
        <f t="shared" si="1"/>
        <v>MasterSet R 300-BASF</v>
      </c>
      <c r="B26" s="299" t="s">
        <v>578</v>
      </c>
      <c r="C26" s="301" t="s">
        <v>579</v>
      </c>
    </row>
    <row r="27" spans="1:3">
      <c r="A27" s="299" t="str">
        <f t="shared" si="1"/>
        <v>Mini Delayed Set-Fritz-Pak</v>
      </c>
      <c r="B27" s="299" t="s">
        <v>580</v>
      </c>
      <c r="C27" s="301" t="s">
        <v>581</v>
      </c>
    </row>
    <row r="28" spans="1:3">
      <c r="A28" s="299" t="str">
        <f t="shared" si="1"/>
        <v>OptiFlo 500-Premiere Admix</v>
      </c>
      <c r="B28" s="299" t="s">
        <v>582</v>
      </c>
      <c r="C28" s="301" t="s">
        <v>583</v>
      </c>
    </row>
    <row r="29" spans="1:3">
      <c r="A29" s="299" t="str">
        <f t="shared" si="1"/>
        <v>Polychem Renu-Mapei</v>
      </c>
      <c r="B29" s="299" t="s">
        <v>584</v>
      </c>
      <c r="C29" s="301" t="s">
        <v>566</v>
      </c>
    </row>
    <row r="30" spans="1:3">
      <c r="A30" s="299" t="str">
        <f t="shared" si="1"/>
        <v>ProLong L-Premiere Admix</v>
      </c>
      <c r="B30" s="299" t="s">
        <v>585</v>
      </c>
      <c r="C30" s="301" t="s">
        <v>583</v>
      </c>
    </row>
    <row r="31" spans="1:3">
      <c r="A31" s="299" t="str">
        <f t="shared" si="1"/>
        <v>RENU-RussTech</v>
      </c>
      <c r="B31" s="299" t="s">
        <v>586</v>
      </c>
      <c r="C31" s="301" t="s">
        <v>563</v>
      </c>
    </row>
    <row r="32" spans="1:3">
      <c r="A32" s="299" t="str">
        <f t="shared" si="1"/>
        <v>RECOVER-GCP</v>
      </c>
      <c r="B32" s="299" t="s">
        <v>587</v>
      </c>
      <c r="C32" s="301" t="s">
        <v>555</v>
      </c>
    </row>
    <row r="33" spans="1:3">
      <c r="A33" s="299" t="str">
        <f t="shared" si="1"/>
        <v>Sika Plastiment-Sika</v>
      </c>
      <c r="B33" s="299" t="s">
        <v>588</v>
      </c>
      <c r="C33" s="301" t="s">
        <v>589</v>
      </c>
    </row>
    <row r="34" spans="1:3">
      <c r="A34" s="299" t="str">
        <f t="shared" si="1"/>
        <v>Sika Plastiment XR-Sika</v>
      </c>
      <c r="B34" s="299" t="s">
        <v>590</v>
      </c>
      <c r="C34" s="301" t="s">
        <v>589</v>
      </c>
    </row>
    <row r="35" spans="1:3">
      <c r="A35" s="299" t="str">
        <f t="shared" si="1"/>
        <v>Sika Plastocrete 10N-Sika</v>
      </c>
      <c r="B35" s="299" t="s">
        <v>591</v>
      </c>
      <c r="C35" s="301" t="s">
        <v>589</v>
      </c>
    </row>
    <row r="36" spans="1:3">
      <c r="A36" s="299" t="str">
        <f t="shared" si="1"/>
        <v>Sika Plastocrete 161-Sika</v>
      </c>
      <c r="B36" s="299" t="s">
        <v>592</v>
      </c>
      <c r="C36" s="301" t="s">
        <v>589</v>
      </c>
    </row>
    <row r="37" spans="1:3">
      <c r="A37" s="299" t="str">
        <f t="shared" si="1"/>
        <v>Sika Plastocrete-250-Sika</v>
      </c>
      <c r="B37" s="299" t="s">
        <v>593</v>
      </c>
      <c r="C37" s="301" t="s">
        <v>589</v>
      </c>
    </row>
    <row r="38" spans="1:3">
      <c r="A38" s="299" t="str">
        <f t="shared" si="1"/>
        <v>SikaTard 440-Sika</v>
      </c>
      <c r="B38" s="299" t="s">
        <v>594</v>
      </c>
      <c r="C38" s="301" t="s">
        <v>589</v>
      </c>
    </row>
    <row r="39" spans="1:3">
      <c r="A39" s="299" t="str">
        <f t="shared" si="1"/>
        <v>Standard Delayed Set-Fritz-Pak</v>
      </c>
      <c r="B39" s="299" t="s">
        <v>595</v>
      </c>
      <c r="C39" s="301" t="s">
        <v>581</v>
      </c>
    </row>
    <row r="40" spans="1:3">
      <c r="A40" s="299" t="str">
        <f t="shared" si="1"/>
        <v>V-Mar VSC 500-GCP</v>
      </c>
      <c r="B40" s="299" t="s">
        <v>596</v>
      </c>
      <c r="C40" s="301" t="s">
        <v>555</v>
      </c>
    </row>
    <row r="41" spans="1:3">
      <c r="A41" s="299" t="str">
        <f t="shared" si="1"/>
        <v>Zyla 640-GCP</v>
      </c>
      <c r="B41" s="299" t="s">
        <v>597</v>
      </c>
      <c r="C41" s="301" t="s">
        <v>555</v>
      </c>
    </row>
    <row r="42" spans="1:3">
      <c r="A42" s="299" t="str">
        <f t="shared" si="1"/>
        <v>Zyla R-GCP</v>
      </c>
      <c r="B42" s="299" t="s">
        <v>598</v>
      </c>
      <c r="C42" s="301" t="s">
        <v>555</v>
      </c>
    </row>
  </sheetData>
  <sheetProtection algorithmName="SHA-512" hashValue="Q9usfMRDw8+hrsjG7KYC55deiW31nf8IA+lkCklmzRjNHDFd5kjxy67hQg1fLJCiQGmyqjkNQVrmETCnFGjHFg==" saltValue="vHF2IQ/AEtetQjjY8LKnZw==" spinCount="100000" sheet="1" objects="1" scenarios="1"/>
  <mergeCells count="1">
    <mergeCell ref="A1:C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DE21-4B56-429C-9E1B-9941679579F7}">
  <dimension ref="A1:C5"/>
  <sheetViews>
    <sheetView workbookViewId="0">
      <selection sqref="A1:XFD1048576"/>
    </sheetView>
  </sheetViews>
  <sheetFormatPr defaultRowHeight="15"/>
  <cols>
    <col min="1" max="1" width="32.81640625" bestFit="1" customWidth="1"/>
    <col min="2" max="2" width="13.08984375" customWidth="1"/>
    <col min="3" max="3" width="23.6328125" bestFit="1" customWidth="1"/>
  </cols>
  <sheetData>
    <row r="1" spans="1:3">
      <c r="A1" s="412" t="s">
        <v>344</v>
      </c>
      <c r="B1" s="412"/>
      <c r="C1" s="412"/>
    </row>
    <row r="2" spans="1:3">
      <c r="A2" s="412"/>
      <c r="B2" s="412"/>
      <c r="C2" s="412"/>
    </row>
    <row r="3" spans="1:3" ht="23.4">
      <c r="A3" s="298"/>
      <c r="B3" s="298"/>
      <c r="C3" s="298"/>
    </row>
    <row r="4" spans="1:3">
      <c r="A4" s="299" t="str">
        <f>_xlfn.CONCAT(B4,"-",C4)</f>
        <v>CarbonCure-CarbonCure Tech.</v>
      </c>
      <c r="B4" s="299" t="s">
        <v>549</v>
      </c>
      <c r="C4" s="300" t="s">
        <v>550</v>
      </c>
    </row>
    <row r="5" spans="1:3">
      <c r="A5" s="299" t="str">
        <f>_xlfn.CONCAT(B5,"-",C5)</f>
        <v>CarbonJect-CRH</v>
      </c>
      <c r="B5" s="299" t="s">
        <v>551</v>
      </c>
      <c r="C5" s="300" t="s">
        <v>552</v>
      </c>
    </row>
  </sheetData>
  <sheetProtection algorithmName="SHA-512" hashValue="XiUefstvoR5lUkez5/ihFYLUTpUzgq+SXu37s4AzKF8Bs4wi8uC4oljt1TlQ5RNyIzFpxOPRA4bfMYNkRdZphw==" saltValue="j72yF3G5SdIE3CM4PWu+UA==" spinCount="100000" sheet="1" objects="1" scenarios="1"/>
  <mergeCells count="1">
    <mergeCell ref="A1:C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C124-4B8F-4E84-9337-3FC693CD124B}">
  <dimension ref="A1:C102"/>
  <sheetViews>
    <sheetView workbookViewId="0">
      <selection sqref="A1:XFD1048576"/>
    </sheetView>
  </sheetViews>
  <sheetFormatPr defaultRowHeight="15"/>
  <cols>
    <col min="1" max="1" width="13.08984375" bestFit="1" customWidth="1"/>
  </cols>
  <sheetData>
    <row r="1" spans="1:3">
      <c r="A1" s="413" t="s">
        <v>350</v>
      </c>
      <c r="B1" s="413"/>
      <c r="C1" s="413"/>
    </row>
    <row r="2" spans="1:3">
      <c r="A2" s="413"/>
      <c r="B2" s="413"/>
      <c r="C2" s="413"/>
    </row>
    <row r="3" spans="1:3">
      <c r="A3" s="294"/>
      <c r="B3" s="294"/>
      <c r="C3" s="294"/>
    </row>
    <row r="4" spans="1:3">
      <c r="A4" s="294" t="str">
        <f>_xlfn.CONCAT(B4, "-", C4)</f>
        <v>01-Adair</v>
      </c>
      <c r="B4" s="295" t="s">
        <v>351</v>
      </c>
      <c r="C4" s="296" t="s">
        <v>352</v>
      </c>
    </row>
    <row r="5" spans="1:3">
      <c r="A5" s="294" t="str">
        <f t="shared" ref="A5:A68" si="0">_xlfn.CONCAT(B5, "-", C5)</f>
        <v>02-Adams</v>
      </c>
      <c r="B5" s="295" t="s">
        <v>353</v>
      </c>
      <c r="C5" s="296" t="s">
        <v>354</v>
      </c>
    </row>
    <row r="6" spans="1:3">
      <c r="A6" s="294" t="str">
        <f t="shared" si="0"/>
        <v>03-Allamakee</v>
      </c>
      <c r="B6" s="295" t="s">
        <v>355</v>
      </c>
      <c r="C6" s="296" t="s">
        <v>356</v>
      </c>
    </row>
    <row r="7" spans="1:3">
      <c r="A7" s="294" t="str">
        <f t="shared" si="0"/>
        <v>04-Appanoose</v>
      </c>
      <c r="B7" s="295" t="s">
        <v>357</v>
      </c>
      <c r="C7" s="296" t="s">
        <v>358</v>
      </c>
    </row>
    <row r="8" spans="1:3">
      <c r="A8" s="294" t="str">
        <f t="shared" si="0"/>
        <v>05-Audubon</v>
      </c>
      <c r="B8" s="295" t="s">
        <v>359</v>
      </c>
      <c r="C8" s="296" t="s">
        <v>360</v>
      </c>
    </row>
    <row r="9" spans="1:3">
      <c r="A9" s="294" t="str">
        <f t="shared" si="0"/>
        <v>06-Benton</v>
      </c>
      <c r="B9" s="295" t="s">
        <v>361</v>
      </c>
      <c r="C9" s="296" t="s">
        <v>362</v>
      </c>
    </row>
    <row r="10" spans="1:3">
      <c r="A10" s="294" t="str">
        <f t="shared" si="0"/>
        <v>07-Black Hawk</v>
      </c>
      <c r="B10" s="295" t="s">
        <v>363</v>
      </c>
      <c r="C10" s="296" t="s">
        <v>364</v>
      </c>
    </row>
    <row r="11" spans="1:3">
      <c r="A11" s="294" t="str">
        <f t="shared" si="0"/>
        <v>08-Boone</v>
      </c>
      <c r="B11" s="295" t="s">
        <v>365</v>
      </c>
      <c r="C11" s="296" t="s">
        <v>366</v>
      </c>
    </row>
    <row r="12" spans="1:3">
      <c r="A12" s="294" t="str">
        <f t="shared" si="0"/>
        <v>09-Bremer</v>
      </c>
      <c r="B12" s="295" t="s">
        <v>367</v>
      </c>
      <c r="C12" s="296" t="s">
        <v>368</v>
      </c>
    </row>
    <row r="13" spans="1:3">
      <c r="A13" s="294" t="str">
        <f t="shared" si="0"/>
        <v>10-Buchanan</v>
      </c>
      <c r="B13" s="295" t="s">
        <v>369</v>
      </c>
      <c r="C13" s="296" t="s">
        <v>370</v>
      </c>
    </row>
    <row r="14" spans="1:3">
      <c r="A14" s="294" t="str">
        <f t="shared" si="0"/>
        <v>11-Buena Vista</v>
      </c>
      <c r="B14" s="295" t="s">
        <v>371</v>
      </c>
      <c r="C14" s="296" t="s">
        <v>372</v>
      </c>
    </row>
    <row r="15" spans="1:3">
      <c r="A15" s="294" t="str">
        <f t="shared" si="0"/>
        <v>12-Butler</v>
      </c>
      <c r="B15" s="295" t="s">
        <v>373</v>
      </c>
      <c r="C15" s="296" t="s">
        <v>374</v>
      </c>
    </row>
    <row r="16" spans="1:3">
      <c r="A16" s="294" t="str">
        <f t="shared" si="0"/>
        <v>13-Calhoun</v>
      </c>
      <c r="B16" s="295" t="s">
        <v>375</v>
      </c>
      <c r="C16" s="296" t="s">
        <v>376</v>
      </c>
    </row>
    <row r="17" spans="1:3">
      <c r="A17" s="294" t="str">
        <f t="shared" si="0"/>
        <v>14-Carroll</v>
      </c>
      <c r="B17" s="295" t="s">
        <v>377</v>
      </c>
      <c r="C17" s="296" t="s">
        <v>378</v>
      </c>
    </row>
    <row r="18" spans="1:3">
      <c r="A18" s="294" t="str">
        <f t="shared" si="0"/>
        <v>15-Cass</v>
      </c>
      <c r="B18" s="295" t="s">
        <v>379</v>
      </c>
      <c r="C18" s="296" t="s">
        <v>380</v>
      </c>
    </row>
    <row r="19" spans="1:3">
      <c r="A19" s="294" t="str">
        <f t="shared" si="0"/>
        <v>16-Cedar</v>
      </c>
      <c r="B19" s="295" t="s">
        <v>381</v>
      </c>
      <c r="C19" s="296" t="s">
        <v>382</v>
      </c>
    </row>
    <row r="20" spans="1:3">
      <c r="A20" s="294" t="str">
        <f t="shared" si="0"/>
        <v>17-Cerro Gordo</v>
      </c>
      <c r="B20" s="295" t="s">
        <v>383</v>
      </c>
      <c r="C20" s="296" t="s">
        <v>384</v>
      </c>
    </row>
    <row r="21" spans="1:3">
      <c r="A21" s="294" t="str">
        <f t="shared" si="0"/>
        <v>18-Cherokee</v>
      </c>
      <c r="B21" s="295" t="s">
        <v>385</v>
      </c>
      <c r="C21" s="296" t="s">
        <v>386</v>
      </c>
    </row>
    <row r="22" spans="1:3">
      <c r="A22" s="294" t="str">
        <f t="shared" si="0"/>
        <v>19-Chickasaw</v>
      </c>
      <c r="B22" s="295" t="s">
        <v>387</v>
      </c>
      <c r="C22" s="296" t="s">
        <v>388</v>
      </c>
    </row>
    <row r="23" spans="1:3">
      <c r="A23" s="294" t="str">
        <f t="shared" si="0"/>
        <v>20-Clarke</v>
      </c>
      <c r="B23" s="295" t="s">
        <v>389</v>
      </c>
      <c r="C23" s="296" t="s">
        <v>390</v>
      </c>
    </row>
    <row r="24" spans="1:3">
      <c r="A24" s="294" t="str">
        <f t="shared" si="0"/>
        <v>21-Clay</v>
      </c>
      <c r="B24" s="295" t="s">
        <v>391</v>
      </c>
      <c r="C24" s="296" t="s">
        <v>392</v>
      </c>
    </row>
    <row r="25" spans="1:3">
      <c r="A25" s="294" t="str">
        <f t="shared" si="0"/>
        <v>22-Clayton</v>
      </c>
      <c r="B25" s="295" t="s">
        <v>393</v>
      </c>
      <c r="C25" s="296" t="s">
        <v>394</v>
      </c>
    </row>
    <row r="26" spans="1:3">
      <c r="A26" s="294" t="str">
        <f t="shared" si="0"/>
        <v>23-Clinton</v>
      </c>
      <c r="B26" s="295" t="s">
        <v>395</v>
      </c>
      <c r="C26" s="296" t="s">
        <v>396</v>
      </c>
    </row>
    <row r="27" spans="1:3">
      <c r="A27" s="294" t="str">
        <f t="shared" si="0"/>
        <v>24-Crawford</v>
      </c>
      <c r="B27" s="295" t="s">
        <v>397</v>
      </c>
      <c r="C27" s="296" t="s">
        <v>398</v>
      </c>
    </row>
    <row r="28" spans="1:3">
      <c r="A28" s="294" t="str">
        <f t="shared" si="0"/>
        <v>25-Dallas</v>
      </c>
      <c r="B28" s="295" t="s">
        <v>399</v>
      </c>
      <c r="C28" s="296" t="s">
        <v>400</v>
      </c>
    </row>
    <row r="29" spans="1:3">
      <c r="A29" s="294" t="str">
        <f t="shared" si="0"/>
        <v>26-Davis</v>
      </c>
      <c r="B29" s="295" t="s">
        <v>401</v>
      </c>
      <c r="C29" s="296" t="s">
        <v>402</v>
      </c>
    </row>
    <row r="30" spans="1:3">
      <c r="A30" s="294" t="str">
        <f t="shared" si="0"/>
        <v>27-Decatur</v>
      </c>
      <c r="B30" s="295" t="s">
        <v>403</v>
      </c>
      <c r="C30" s="296" t="s">
        <v>404</v>
      </c>
    </row>
    <row r="31" spans="1:3">
      <c r="A31" s="294" t="str">
        <f t="shared" si="0"/>
        <v>28-Delaware</v>
      </c>
      <c r="B31" s="295" t="s">
        <v>405</v>
      </c>
      <c r="C31" s="296" t="s">
        <v>406</v>
      </c>
    </row>
    <row r="32" spans="1:3">
      <c r="A32" s="294" t="str">
        <f t="shared" si="0"/>
        <v>29-Des Moines</v>
      </c>
      <c r="B32" s="295" t="s">
        <v>407</v>
      </c>
      <c r="C32" s="296" t="s">
        <v>408</v>
      </c>
    </row>
    <row r="33" spans="1:3">
      <c r="A33" s="294" t="str">
        <f t="shared" si="0"/>
        <v>30-Dickinson</v>
      </c>
      <c r="B33" s="295" t="s">
        <v>409</v>
      </c>
      <c r="C33" s="296" t="s">
        <v>410</v>
      </c>
    </row>
    <row r="34" spans="1:3">
      <c r="A34" s="294" t="str">
        <f t="shared" si="0"/>
        <v>31-Dubuque</v>
      </c>
      <c r="B34" s="295" t="s">
        <v>411</v>
      </c>
      <c r="C34" s="296" t="s">
        <v>412</v>
      </c>
    </row>
    <row r="35" spans="1:3">
      <c r="A35" s="294" t="str">
        <f t="shared" si="0"/>
        <v>32-Emmet</v>
      </c>
      <c r="B35" s="295" t="s">
        <v>413</v>
      </c>
      <c r="C35" s="296" t="s">
        <v>414</v>
      </c>
    </row>
    <row r="36" spans="1:3">
      <c r="A36" s="294" t="str">
        <f t="shared" si="0"/>
        <v>33-Fayette</v>
      </c>
      <c r="B36" s="295" t="s">
        <v>415</v>
      </c>
      <c r="C36" s="296" t="s">
        <v>416</v>
      </c>
    </row>
    <row r="37" spans="1:3">
      <c r="A37" s="294" t="str">
        <f t="shared" si="0"/>
        <v>34-Floyd</v>
      </c>
      <c r="B37" s="295" t="s">
        <v>417</v>
      </c>
      <c r="C37" s="296" t="s">
        <v>418</v>
      </c>
    </row>
    <row r="38" spans="1:3">
      <c r="A38" s="294" t="str">
        <f t="shared" si="0"/>
        <v>35-Franklin</v>
      </c>
      <c r="B38" s="295" t="s">
        <v>419</v>
      </c>
      <c r="C38" s="296" t="s">
        <v>420</v>
      </c>
    </row>
    <row r="39" spans="1:3">
      <c r="A39" s="294" t="str">
        <f t="shared" si="0"/>
        <v>36-Fremont</v>
      </c>
      <c r="B39" s="295" t="s">
        <v>421</v>
      </c>
      <c r="C39" s="296" t="s">
        <v>422</v>
      </c>
    </row>
    <row r="40" spans="1:3">
      <c r="A40" s="294" t="str">
        <f t="shared" si="0"/>
        <v>37-Greene</v>
      </c>
      <c r="B40" s="295" t="s">
        <v>423</v>
      </c>
      <c r="C40" s="296" t="s">
        <v>424</v>
      </c>
    </row>
    <row r="41" spans="1:3">
      <c r="A41" s="294" t="str">
        <f t="shared" si="0"/>
        <v>38-Grundy</v>
      </c>
      <c r="B41" s="295" t="s">
        <v>425</v>
      </c>
      <c r="C41" s="296" t="s">
        <v>426</v>
      </c>
    </row>
    <row r="42" spans="1:3">
      <c r="A42" s="294" t="str">
        <f t="shared" si="0"/>
        <v>39-Guthrie</v>
      </c>
      <c r="B42" s="295" t="s">
        <v>427</v>
      </c>
      <c r="C42" s="296" t="s">
        <v>428</v>
      </c>
    </row>
    <row r="43" spans="1:3">
      <c r="A43" s="294" t="str">
        <f t="shared" si="0"/>
        <v>40-Hamilton</v>
      </c>
      <c r="B43" s="295" t="s">
        <v>429</v>
      </c>
      <c r="C43" s="296" t="s">
        <v>430</v>
      </c>
    </row>
    <row r="44" spans="1:3">
      <c r="A44" s="294" t="str">
        <f t="shared" si="0"/>
        <v>41-Hancock</v>
      </c>
      <c r="B44" s="295" t="s">
        <v>431</v>
      </c>
      <c r="C44" s="296" t="s">
        <v>432</v>
      </c>
    </row>
    <row r="45" spans="1:3">
      <c r="A45" s="294" t="str">
        <f t="shared" si="0"/>
        <v>42-Hardin</v>
      </c>
      <c r="B45" s="295" t="s">
        <v>433</v>
      </c>
      <c r="C45" s="296" t="s">
        <v>434</v>
      </c>
    </row>
    <row r="46" spans="1:3">
      <c r="A46" s="294" t="str">
        <f t="shared" si="0"/>
        <v>43-Harrison</v>
      </c>
      <c r="B46" s="295" t="s">
        <v>435</v>
      </c>
      <c r="C46" s="296" t="s">
        <v>436</v>
      </c>
    </row>
    <row r="47" spans="1:3">
      <c r="A47" s="294" t="str">
        <f t="shared" si="0"/>
        <v>44-Henry</v>
      </c>
      <c r="B47" s="295" t="s">
        <v>437</v>
      </c>
      <c r="C47" s="296" t="s">
        <v>438</v>
      </c>
    </row>
    <row r="48" spans="1:3">
      <c r="A48" s="294" t="str">
        <f t="shared" si="0"/>
        <v>45-Howard</v>
      </c>
      <c r="B48" s="295" t="s">
        <v>439</v>
      </c>
      <c r="C48" s="296" t="s">
        <v>440</v>
      </c>
    </row>
    <row r="49" spans="1:3">
      <c r="A49" s="294" t="str">
        <f t="shared" si="0"/>
        <v>46-Humboldt</v>
      </c>
      <c r="B49" s="295" t="s">
        <v>441</v>
      </c>
      <c r="C49" s="296" t="s">
        <v>442</v>
      </c>
    </row>
    <row r="50" spans="1:3">
      <c r="A50" s="294" t="str">
        <f t="shared" si="0"/>
        <v>47-Ida</v>
      </c>
      <c r="B50" s="295" t="s">
        <v>443</v>
      </c>
      <c r="C50" s="296" t="s">
        <v>444</v>
      </c>
    </row>
    <row r="51" spans="1:3">
      <c r="A51" s="294" t="str">
        <f t="shared" si="0"/>
        <v>48-Iowa</v>
      </c>
      <c r="B51" s="295" t="s">
        <v>445</v>
      </c>
      <c r="C51" s="296" t="s">
        <v>446</v>
      </c>
    </row>
    <row r="52" spans="1:3">
      <c r="A52" s="294" t="str">
        <f t="shared" si="0"/>
        <v>49-Jackson</v>
      </c>
      <c r="B52" s="295" t="s">
        <v>447</v>
      </c>
      <c r="C52" s="296" t="s">
        <v>448</v>
      </c>
    </row>
    <row r="53" spans="1:3">
      <c r="A53" s="294" t="str">
        <f t="shared" si="0"/>
        <v>50-Jasper</v>
      </c>
      <c r="B53" s="295" t="s">
        <v>449</v>
      </c>
      <c r="C53" s="296" t="s">
        <v>450</v>
      </c>
    </row>
    <row r="54" spans="1:3">
      <c r="A54" s="294" t="str">
        <f t="shared" si="0"/>
        <v>51-Jefferson</v>
      </c>
      <c r="B54" s="295" t="s">
        <v>451</v>
      </c>
      <c r="C54" s="296" t="s">
        <v>452</v>
      </c>
    </row>
    <row r="55" spans="1:3">
      <c r="A55" s="294" t="str">
        <f t="shared" si="0"/>
        <v>52-Johnson</v>
      </c>
      <c r="B55" s="295" t="s">
        <v>453</v>
      </c>
      <c r="C55" s="296" t="s">
        <v>454</v>
      </c>
    </row>
    <row r="56" spans="1:3">
      <c r="A56" s="294" t="str">
        <f t="shared" si="0"/>
        <v>53-Jones</v>
      </c>
      <c r="B56" s="295" t="s">
        <v>455</v>
      </c>
      <c r="C56" s="296" t="s">
        <v>456</v>
      </c>
    </row>
    <row r="57" spans="1:3">
      <c r="A57" s="294" t="str">
        <f t="shared" si="0"/>
        <v>54-Keokuk</v>
      </c>
      <c r="B57" s="295" t="s">
        <v>457</v>
      </c>
      <c r="C57" s="296" t="s">
        <v>458</v>
      </c>
    </row>
    <row r="58" spans="1:3">
      <c r="A58" s="294" t="str">
        <f t="shared" si="0"/>
        <v>55-Kossuth</v>
      </c>
      <c r="B58" s="295" t="s">
        <v>459</v>
      </c>
      <c r="C58" s="296" t="s">
        <v>460</v>
      </c>
    </row>
    <row r="59" spans="1:3">
      <c r="A59" s="294" t="str">
        <f t="shared" si="0"/>
        <v>56-Lee</v>
      </c>
      <c r="B59" s="295" t="s">
        <v>461</v>
      </c>
      <c r="C59" s="296" t="s">
        <v>462</v>
      </c>
    </row>
    <row r="60" spans="1:3">
      <c r="A60" s="294" t="str">
        <f t="shared" si="0"/>
        <v>57-Linn</v>
      </c>
      <c r="B60" s="295" t="s">
        <v>463</v>
      </c>
      <c r="C60" s="296" t="s">
        <v>464</v>
      </c>
    </row>
    <row r="61" spans="1:3">
      <c r="A61" s="294" t="str">
        <f t="shared" si="0"/>
        <v>58-Louisa</v>
      </c>
      <c r="B61" s="295" t="s">
        <v>465</v>
      </c>
      <c r="C61" s="296" t="s">
        <v>466</v>
      </c>
    </row>
    <row r="62" spans="1:3">
      <c r="A62" s="294" t="str">
        <f t="shared" si="0"/>
        <v>59-Lucas</v>
      </c>
      <c r="B62" s="295" t="s">
        <v>467</v>
      </c>
      <c r="C62" s="296" t="s">
        <v>468</v>
      </c>
    </row>
    <row r="63" spans="1:3">
      <c r="A63" s="294" t="str">
        <f t="shared" si="0"/>
        <v>60-Lyon</v>
      </c>
      <c r="B63" s="295" t="s">
        <v>469</v>
      </c>
      <c r="C63" s="296" t="s">
        <v>470</v>
      </c>
    </row>
    <row r="64" spans="1:3">
      <c r="A64" s="294" t="str">
        <f t="shared" si="0"/>
        <v>61-Madison</v>
      </c>
      <c r="B64" s="295" t="s">
        <v>471</v>
      </c>
      <c r="C64" s="296" t="s">
        <v>472</v>
      </c>
    </row>
    <row r="65" spans="1:3">
      <c r="A65" s="294" t="str">
        <f t="shared" si="0"/>
        <v>62-Mahaska</v>
      </c>
      <c r="B65" s="295" t="s">
        <v>473</v>
      </c>
      <c r="C65" s="296" t="s">
        <v>474</v>
      </c>
    </row>
    <row r="66" spans="1:3">
      <c r="A66" s="294" t="str">
        <f t="shared" si="0"/>
        <v>63-Marion</v>
      </c>
      <c r="B66" s="295" t="s">
        <v>475</v>
      </c>
      <c r="C66" s="296" t="s">
        <v>476</v>
      </c>
    </row>
    <row r="67" spans="1:3">
      <c r="A67" s="294" t="str">
        <f t="shared" si="0"/>
        <v>64-Marshall</v>
      </c>
      <c r="B67" s="295" t="s">
        <v>477</v>
      </c>
      <c r="C67" s="296" t="s">
        <v>478</v>
      </c>
    </row>
    <row r="68" spans="1:3">
      <c r="A68" s="294" t="str">
        <f t="shared" si="0"/>
        <v>65-Mills</v>
      </c>
      <c r="B68" s="295" t="s">
        <v>479</v>
      </c>
      <c r="C68" s="296" t="s">
        <v>480</v>
      </c>
    </row>
    <row r="69" spans="1:3">
      <c r="A69" s="294" t="str">
        <f t="shared" ref="A69:A102" si="1">_xlfn.CONCAT(B69, "-", C69)</f>
        <v>66-Mitchell</v>
      </c>
      <c r="B69" s="295" t="s">
        <v>481</v>
      </c>
      <c r="C69" s="296" t="s">
        <v>482</v>
      </c>
    </row>
    <row r="70" spans="1:3">
      <c r="A70" s="294" t="str">
        <f t="shared" si="1"/>
        <v>67-Monona</v>
      </c>
      <c r="B70" s="295" t="s">
        <v>483</v>
      </c>
      <c r="C70" s="296" t="s">
        <v>484</v>
      </c>
    </row>
    <row r="71" spans="1:3">
      <c r="A71" s="294" t="str">
        <f t="shared" si="1"/>
        <v>68-Monroe</v>
      </c>
      <c r="B71" s="295" t="s">
        <v>485</v>
      </c>
      <c r="C71" s="296" t="s">
        <v>486</v>
      </c>
    </row>
    <row r="72" spans="1:3">
      <c r="A72" s="294" t="str">
        <f t="shared" si="1"/>
        <v>69-Montgomery</v>
      </c>
      <c r="B72" s="295" t="s">
        <v>487</v>
      </c>
      <c r="C72" s="296" t="s">
        <v>488</v>
      </c>
    </row>
    <row r="73" spans="1:3">
      <c r="A73" s="294" t="str">
        <f t="shared" si="1"/>
        <v>70-Muscatine</v>
      </c>
      <c r="B73" s="295" t="s">
        <v>489</v>
      </c>
      <c r="C73" s="296" t="s">
        <v>490</v>
      </c>
    </row>
    <row r="74" spans="1:3">
      <c r="A74" s="294" t="str">
        <f t="shared" si="1"/>
        <v>71-O'Brien</v>
      </c>
      <c r="B74" s="295" t="s">
        <v>491</v>
      </c>
      <c r="C74" s="296" t="s">
        <v>492</v>
      </c>
    </row>
    <row r="75" spans="1:3">
      <c r="A75" s="294" t="str">
        <f t="shared" si="1"/>
        <v>72-Osceola</v>
      </c>
      <c r="B75" s="295" t="s">
        <v>493</v>
      </c>
      <c r="C75" s="296" t="s">
        <v>494</v>
      </c>
    </row>
    <row r="76" spans="1:3">
      <c r="A76" s="294" t="str">
        <f t="shared" si="1"/>
        <v>73-Page</v>
      </c>
      <c r="B76" s="295" t="s">
        <v>495</v>
      </c>
      <c r="C76" s="296" t="s">
        <v>496</v>
      </c>
    </row>
    <row r="77" spans="1:3">
      <c r="A77" s="294" t="str">
        <f t="shared" si="1"/>
        <v>74-Palo Alto</v>
      </c>
      <c r="B77" s="295" t="s">
        <v>497</v>
      </c>
      <c r="C77" s="296" t="s">
        <v>498</v>
      </c>
    </row>
    <row r="78" spans="1:3">
      <c r="A78" s="294" t="str">
        <f t="shared" si="1"/>
        <v>75-Plymouth</v>
      </c>
      <c r="B78" s="295" t="s">
        <v>499</v>
      </c>
      <c r="C78" s="296" t="s">
        <v>500</v>
      </c>
    </row>
    <row r="79" spans="1:3">
      <c r="A79" s="294" t="str">
        <f t="shared" si="1"/>
        <v>76-Pocahontas</v>
      </c>
      <c r="B79" s="295" t="s">
        <v>501</v>
      </c>
      <c r="C79" s="296" t="s">
        <v>502</v>
      </c>
    </row>
    <row r="80" spans="1:3">
      <c r="A80" s="294" t="str">
        <f t="shared" si="1"/>
        <v>77-Polk</v>
      </c>
      <c r="B80" s="295" t="s">
        <v>503</v>
      </c>
      <c r="C80" s="296" t="s">
        <v>504</v>
      </c>
    </row>
    <row r="81" spans="1:3">
      <c r="A81" s="294" t="str">
        <f t="shared" si="1"/>
        <v>78-Pottawattamie</v>
      </c>
      <c r="B81" s="295" t="s">
        <v>505</v>
      </c>
      <c r="C81" s="296" t="s">
        <v>506</v>
      </c>
    </row>
    <row r="82" spans="1:3">
      <c r="A82" s="294" t="str">
        <f t="shared" si="1"/>
        <v>79-Poweshiek</v>
      </c>
      <c r="B82" s="295" t="s">
        <v>507</v>
      </c>
      <c r="C82" s="296" t="s">
        <v>508</v>
      </c>
    </row>
    <row r="83" spans="1:3">
      <c r="A83" s="294" t="str">
        <f t="shared" si="1"/>
        <v>80-Ringgold</v>
      </c>
      <c r="B83" s="295" t="s">
        <v>509</v>
      </c>
      <c r="C83" s="296" t="s">
        <v>510</v>
      </c>
    </row>
    <row r="84" spans="1:3">
      <c r="A84" s="294" t="str">
        <f t="shared" si="1"/>
        <v>81-Sac</v>
      </c>
      <c r="B84" s="295" t="s">
        <v>511</v>
      </c>
      <c r="C84" s="296" t="s">
        <v>512</v>
      </c>
    </row>
    <row r="85" spans="1:3">
      <c r="A85" s="294" t="str">
        <f t="shared" si="1"/>
        <v>82-Scott</v>
      </c>
      <c r="B85" s="295" t="s">
        <v>513</v>
      </c>
      <c r="C85" s="296" t="s">
        <v>514</v>
      </c>
    </row>
    <row r="86" spans="1:3">
      <c r="A86" s="294" t="str">
        <f t="shared" si="1"/>
        <v>83-Shelby</v>
      </c>
      <c r="B86" s="295" t="s">
        <v>515</v>
      </c>
      <c r="C86" s="296" t="s">
        <v>516</v>
      </c>
    </row>
    <row r="87" spans="1:3">
      <c r="A87" s="294" t="str">
        <f t="shared" si="1"/>
        <v>84-Sioux</v>
      </c>
      <c r="B87" s="295" t="s">
        <v>517</v>
      </c>
      <c r="C87" s="296" t="s">
        <v>518</v>
      </c>
    </row>
    <row r="88" spans="1:3">
      <c r="A88" s="294" t="str">
        <f t="shared" si="1"/>
        <v>85-Story</v>
      </c>
      <c r="B88" s="295" t="s">
        <v>519</v>
      </c>
      <c r="C88" s="296" t="s">
        <v>520</v>
      </c>
    </row>
    <row r="89" spans="1:3">
      <c r="A89" s="294" t="str">
        <f t="shared" si="1"/>
        <v>86-Tama</v>
      </c>
      <c r="B89" s="295" t="s">
        <v>521</v>
      </c>
      <c r="C89" s="296" t="s">
        <v>522</v>
      </c>
    </row>
    <row r="90" spans="1:3">
      <c r="A90" s="294" t="str">
        <f t="shared" si="1"/>
        <v>87-Taylor</v>
      </c>
      <c r="B90" s="295" t="s">
        <v>523</v>
      </c>
      <c r="C90" s="296" t="s">
        <v>524</v>
      </c>
    </row>
    <row r="91" spans="1:3">
      <c r="A91" s="294" t="str">
        <f t="shared" si="1"/>
        <v>88-Union</v>
      </c>
      <c r="B91" s="295" t="s">
        <v>525</v>
      </c>
      <c r="C91" s="296" t="s">
        <v>526</v>
      </c>
    </row>
    <row r="92" spans="1:3">
      <c r="A92" s="294" t="str">
        <f t="shared" si="1"/>
        <v>89-Van Buren</v>
      </c>
      <c r="B92" s="295" t="s">
        <v>527</v>
      </c>
      <c r="C92" s="296" t="s">
        <v>528</v>
      </c>
    </row>
    <row r="93" spans="1:3">
      <c r="A93" s="294" t="str">
        <f t="shared" si="1"/>
        <v>90-Wapello</v>
      </c>
      <c r="B93" s="295" t="s">
        <v>529</v>
      </c>
      <c r="C93" s="296" t="s">
        <v>530</v>
      </c>
    </row>
    <row r="94" spans="1:3">
      <c r="A94" s="294" t="str">
        <f t="shared" si="1"/>
        <v>91-Warren</v>
      </c>
      <c r="B94" s="295" t="s">
        <v>531</v>
      </c>
      <c r="C94" s="296" t="s">
        <v>532</v>
      </c>
    </row>
    <row r="95" spans="1:3">
      <c r="A95" s="294" t="str">
        <f t="shared" si="1"/>
        <v>92-Washington</v>
      </c>
      <c r="B95" s="295" t="s">
        <v>533</v>
      </c>
      <c r="C95" s="296" t="s">
        <v>534</v>
      </c>
    </row>
    <row r="96" spans="1:3">
      <c r="A96" s="294" t="str">
        <f t="shared" si="1"/>
        <v>93-Wayne</v>
      </c>
      <c r="B96" s="295" t="s">
        <v>535</v>
      </c>
      <c r="C96" s="296" t="s">
        <v>536</v>
      </c>
    </row>
    <row r="97" spans="1:3">
      <c r="A97" s="294" t="str">
        <f t="shared" si="1"/>
        <v>94-Webster</v>
      </c>
      <c r="B97" s="295" t="s">
        <v>537</v>
      </c>
      <c r="C97" s="296" t="s">
        <v>538</v>
      </c>
    </row>
    <row r="98" spans="1:3">
      <c r="A98" s="294" t="str">
        <f t="shared" si="1"/>
        <v>95-Winnebago</v>
      </c>
      <c r="B98" s="295" t="s">
        <v>539</v>
      </c>
      <c r="C98" s="296" t="s">
        <v>540</v>
      </c>
    </row>
    <row r="99" spans="1:3">
      <c r="A99" s="294" t="str">
        <f t="shared" si="1"/>
        <v>96-Winneshiek</v>
      </c>
      <c r="B99" s="295" t="s">
        <v>541</v>
      </c>
      <c r="C99" s="296" t="s">
        <v>542</v>
      </c>
    </row>
    <row r="100" spans="1:3">
      <c r="A100" s="294" t="str">
        <f t="shared" si="1"/>
        <v>97-Woodbury</v>
      </c>
      <c r="B100" s="295" t="s">
        <v>543</v>
      </c>
      <c r="C100" s="296" t="s">
        <v>544</v>
      </c>
    </row>
    <row r="101" spans="1:3">
      <c r="A101" s="294" t="str">
        <f t="shared" si="1"/>
        <v>98-Worth</v>
      </c>
      <c r="B101" s="295" t="s">
        <v>545</v>
      </c>
      <c r="C101" s="296" t="s">
        <v>546</v>
      </c>
    </row>
    <row r="102" spans="1:3">
      <c r="A102" s="294" t="str">
        <f t="shared" si="1"/>
        <v>99-Wright</v>
      </c>
      <c r="B102" s="295" t="s">
        <v>547</v>
      </c>
      <c r="C102" s="297" t="s">
        <v>548</v>
      </c>
    </row>
  </sheetData>
  <sheetProtection algorithmName="SHA-512" hashValue="43UCWocUgG6OJ1U7LtqDJLrG+c0n+E6bv3LYwaKrqb641SoSxOYvyyEhJK3PNBPYwPEXo5mlJGlaZpUyLVS4Bw==" saltValue="g17A1uYy/9zsgjSPhOuqfw==" spinCount="100000" sheet="1" objects="1" scenarios="1"/>
  <mergeCells count="1">
    <mergeCell ref="A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0E4B-95E6-479A-99D4-25E289EDA74A}">
  <dimension ref="A1:AI82"/>
  <sheetViews>
    <sheetView workbookViewId="0">
      <selection activeCell="B3" sqref="B3"/>
    </sheetView>
  </sheetViews>
  <sheetFormatPr defaultRowHeight="15"/>
  <sheetData>
    <row r="1" spans="1:35" ht="16.2" thickTop="1">
      <c r="A1" s="275" t="s">
        <v>264</v>
      </c>
      <c r="B1" s="366" t="s">
        <v>340</v>
      </c>
      <c r="C1" s="366"/>
      <c r="D1" s="366"/>
      <c r="E1" s="367"/>
      <c r="F1" s="275" t="s">
        <v>327</v>
      </c>
      <c r="G1" s="366" t="s">
        <v>340</v>
      </c>
      <c r="H1" s="366"/>
      <c r="I1" s="366"/>
      <c r="J1" s="367"/>
      <c r="K1" s="275" t="s">
        <v>328</v>
      </c>
      <c r="L1" s="366" t="s">
        <v>340</v>
      </c>
      <c r="M1" s="366"/>
      <c r="N1" s="366"/>
      <c r="O1" s="367"/>
      <c r="P1" s="275" t="s">
        <v>329</v>
      </c>
      <c r="Q1" s="366" t="s">
        <v>340</v>
      </c>
      <c r="R1" s="366"/>
      <c r="S1" s="366"/>
      <c r="T1" s="367"/>
      <c r="U1" s="275" t="s">
        <v>330</v>
      </c>
      <c r="V1" s="366" t="s">
        <v>340</v>
      </c>
      <c r="W1" s="366"/>
      <c r="X1" s="366"/>
      <c r="Y1" s="367"/>
      <c r="Z1" s="275" t="s">
        <v>331</v>
      </c>
      <c r="AA1" s="366" t="s">
        <v>340</v>
      </c>
      <c r="AB1" s="366"/>
      <c r="AC1" s="366"/>
      <c r="AD1" s="367"/>
      <c r="AE1" s="275" t="s">
        <v>332</v>
      </c>
      <c r="AF1" s="366" t="s">
        <v>340</v>
      </c>
      <c r="AG1" s="366"/>
      <c r="AH1" s="366"/>
      <c r="AI1" s="367"/>
    </row>
    <row r="2" spans="1:35" ht="15.6">
      <c r="A2" s="276"/>
      <c r="B2" s="277" t="s">
        <v>268</v>
      </c>
      <c r="C2" s="277" t="s">
        <v>269</v>
      </c>
      <c r="D2" s="277" t="s">
        <v>270</v>
      </c>
      <c r="E2" s="278" t="s">
        <v>271</v>
      </c>
      <c r="F2" s="276"/>
      <c r="G2" s="277" t="s">
        <v>268</v>
      </c>
      <c r="H2" s="277" t="s">
        <v>269</v>
      </c>
      <c r="I2" s="277" t="s">
        <v>270</v>
      </c>
      <c r="J2" s="278" t="s">
        <v>271</v>
      </c>
      <c r="K2" s="276"/>
      <c r="L2" s="277" t="s">
        <v>268</v>
      </c>
      <c r="M2" s="277" t="s">
        <v>269</v>
      </c>
      <c r="N2" s="277" t="s">
        <v>270</v>
      </c>
      <c r="O2" s="278" t="s">
        <v>271</v>
      </c>
      <c r="P2" s="276"/>
      <c r="Q2" s="277" t="s">
        <v>268</v>
      </c>
      <c r="R2" s="277" t="s">
        <v>269</v>
      </c>
      <c r="S2" s="277" t="s">
        <v>270</v>
      </c>
      <c r="T2" s="278" t="s">
        <v>271</v>
      </c>
      <c r="U2" s="276"/>
      <c r="V2" s="277" t="s">
        <v>268</v>
      </c>
      <c r="W2" s="277" t="s">
        <v>269</v>
      </c>
      <c r="X2" s="277" t="s">
        <v>270</v>
      </c>
      <c r="Y2" s="278" t="s">
        <v>271</v>
      </c>
      <c r="Z2" s="276"/>
      <c r="AA2" s="277" t="s">
        <v>268</v>
      </c>
      <c r="AB2" s="277" t="s">
        <v>269</v>
      </c>
      <c r="AC2" s="277" t="s">
        <v>270</v>
      </c>
      <c r="AD2" s="278" t="s">
        <v>271</v>
      </c>
      <c r="AE2" s="276"/>
      <c r="AF2" s="277" t="s">
        <v>268</v>
      </c>
      <c r="AG2" s="277" t="s">
        <v>269</v>
      </c>
      <c r="AH2" s="277" t="s">
        <v>270</v>
      </c>
      <c r="AI2" s="278" t="s">
        <v>271</v>
      </c>
    </row>
    <row r="3" spans="1:35">
      <c r="A3" s="269" t="s">
        <v>265</v>
      </c>
      <c r="B3" s="262" t="s">
        <v>266</v>
      </c>
      <c r="C3" s="262" t="s">
        <v>316</v>
      </c>
      <c r="D3" s="262" t="s">
        <v>267</v>
      </c>
      <c r="E3" s="279"/>
      <c r="F3" s="269" t="s">
        <v>265</v>
      </c>
      <c r="G3" s="262"/>
      <c r="H3" s="262"/>
      <c r="I3" s="262"/>
      <c r="J3" s="279"/>
      <c r="K3" s="269" t="s">
        <v>265</v>
      </c>
      <c r="L3" s="262"/>
      <c r="M3" s="262"/>
      <c r="N3" s="262"/>
      <c r="O3" s="279"/>
      <c r="P3" s="269" t="s">
        <v>265</v>
      </c>
      <c r="Q3" s="262"/>
      <c r="R3" s="262"/>
      <c r="S3" s="262"/>
      <c r="T3" s="279"/>
      <c r="U3" s="269" t="s">
        <v>265</v>
      </c>
      <c r="V3" s="262" t="s">
        <v>266</v>
      </c>
      <c r="W3" s="262" t="s">
        <v>316</v>
      </c>
      <c r="X3" s="262" t="s">
        <v>267</v>
      </c>
      <c r="Y3" s="279"/>
      <c r="Z3" s="269" t="s">
        <v>265</v>
      </c>
      <c r="AA3" s="262" t="s">
        <v>266</v>
      </c>
      <c r="AB3" s="262" t="s">
        <v>316</v>
      </c>
      <c r="AC3" s="262" t="s">
        <v>267</v>
      </c>
      <c r="AD3" s="279"/>
      <c r="AE3" s="269" t="s">
        <v>265</v>
      </c>
      <c r="AF3" s="262"/>
      <c r="AG3" s="262"/>
      <c r="AH3" s="262"/>
      <c r="AI3" s="279"/>
    </row>
    <row r="4" spans="1:35" ht="15.6" thickBot="1">
      <c r="A4" s="272"/>
      <c r="B4" s="280">
        <f>SUM(B5:B40)</f>
        <v>12745</v>
      </c>
      <c r="C4" s="280">
        <f t="shared" ref="C4:E4" si="0">SUM(C5:C40)</f>
        <v>415.9</v>
      </c>
      <c r="D4" s="280">
        <f t="shared" si="0"/>
        <v>733.3</v>
      </c>
      <c r="E4" s="281">
        <f t="shared" si="0"/>
        <v>0</v>
      </c>
      <c r="F4" s="272"/>
      <c r="G4" s="280">
        <f>SUM(G5:G40)</f>
        <v>6855.5</v>
      </c>
      <c r="H4" s="280">
        <f>SUM(H5:H40)</f>
        <v>766.8</v>
      </c>
      <c r="I4" s="280">
        <f>SUM(I5:I40)</f>
        <v>1084.5</v>
      </c>
      <c r="J4" s="281">
        <f>SUM(J5:J40)</f>
        <v>0</v>
      </c>
      <c r="K4" s="272"/>
      <c r="L4" s="280">
        <f>SUM(L5:L40)</f>
        <v>0</v>
      </c>
      <c r="M4" s="280">
        <f>SUM(M5:M40)</f>
        <v>0</v>
      </c>
      <c r="N4" s="280">
        <f>SUM(N5:N40)</f>
        <v>0</v>
      </c>
      <c r="O4" s="281">
        <f>SUM(O5:O40)</f>
        <v>0</v>
      </c>
      <c r="P4" s="272"/>
      <c r="Q4" s="280">
        <f>SUM(Q5:Q40)</f>
        <v>0</v>
      </c>
      <c r="R4" s="280">
        <f>SUM(R5:R40)</f>
        <v>0</v>
      </c>
      <c r="S4" s="280">
        <f>SUM(S5:S40)</f>
        <v>0</v>
      </c>
      <c r="T4" s="281">
        <f>SUM(T5:T40)</f>
        <v>0</v>
      </c>
      <c r="U4" s="272"/>
      <c r="V4" s="280">
        <f>SUM(V5:V40)</f>
        <v>0</v>
      </c>
      <c r="W4" s="280">
        <f>SUM(W5:W40)</f>
        <v>0</v>
      </c>
      <c r="X4" s="280">
        <f>SUM(X5:X40)</f>
        <v>0</v>
      </c>
      <c r="Y4" s="281">
        <f>SUM(Y5:Y40)</f>
        <v>0</v>
      </c>
      <c r="Z4" s="272"/>
      <c r="AA4" s="280">
        <f>SUM(AA5:AA40)</f>
        <v>0</v>
      </c>
      <c r="AB4" s="280">
        <f>SUM(AB5:AB40)</f>
        <v>0</v>
      </c>
      <c r="AC4" s="280">
        <f>SUM(AC5:AC40)</f>
        <v>0</v>
      </c>
      <c r="AD4" s="281">
        <f>SUM(AD5:AD40)</f>
        <v>0</v>
      </c>
      <c r="AE4" s="272"/>
      <c r="AF4" s="280">
        <f>SUM(AF5:AF40)</f>
        <v>0</v>
      </c>
      <c r="AG4" s="280">
        <f>SUM(AG5:AG40)</f>
        <v>0</v>
      </c>
      <c r="AH4" s="280">
        <f>SUM(AH5:AH40)</f>
        <v>0</v>
      </c>
      <c r="AI4" s="281">
        <f>SUM(AI5:AI40)</f>
        <v>0</v>
      </c>
    </row>
    <row r="5" spans="1:35" ht="15.6" thickTop="1">
      <c r="A5" s="263">
        <v>1</v>
      </c>
      <c r="B5" s="264">
        <v>2424</v>
      </c>
      <c r="C5" s="264"/>
      <c r="D5" s="264"/>
      <c r="E5" s="265"/>
      <c r="F5" s="263">
        <v>11</v>
      </c>
      <c r="G5" s="264">
        <v>1200</v>
      </c>
      <c r="H5" s="264"/>
      <c r="I5" s="264"/>
      <c r="J5" s="265"/>
      <c r="K5" s="263"/>
      <c r="L5" s="264"/>
      <c r="M5" s="264"/>
      <c r="N5" s="264"/>
      <c r="O5" s="265"/>
      <c r="P5" s="263"/>
      <c r="Q5" s="264"/>
      <c r="R5" s="264"/>
      <c r="S5" s="264"/>
      <c r="T5" s="265"/>
      <c r="U5" s="263"/>
      <c r="V5" s="264"/>
      <c r="W5" s="264"/>
      <c r="X5" s="264"/>
      <c r="Y5" s="265"/>
      <c r="Z5" s="263"/>
      <c r="AA5" s="264"/>
      <c r="AB5" s="264"/>
      <c r="AC5" s="264"/>
      <c r="AD5" s="265"/>
      <c r="AE5" s="263"/>
      <c r="AF5" s="264"/>
      <c r="AG5" s="264"/>
      <c r="AH5" s="264"/>
      <c r="AI5" s="265"/>
    </row>
    <row r="6" spans="1:35">
      <c r="A6" s="266">
        <v>2</v>
      </c>
      <c r="B6" s="267">
        <v>255.5</v>
      </c>
      <c r="C6" s="267"/>
      <c r="D6" s="267"/>
      <c r="E6" s="268"/>
      <c r="F6" s="266">
        <v>12</v>
      </c>
      <c r="G6" s="267">
        <v>2000</v>
      </c>
      <c r="H6" s="267"/>
      <c r="I6" s="267"/>
      <c r="J6" s="268"/>
      <c r="K6" s="266"/>
      <c r="L6" s="267"/>
      <c r="M6" s="267"/>
      <c r="N6" s="267"/>
      <c r="O6" s="268"/>
      <c r="P6" s="266"/>
      <c r="Q6" s="267"/>
      <c r="R6" s="267"/>
      <c r="S6" s="267"/>
      <c r="T6" s="268"/>
      <c r="U6" s="266"/>
      <c r="V6" s="267"/>
      <c r="W6" s="267"/>
      <c r="X6" s="267"/>
      <c r="Y6" s="268"/>
      <c r="Z6" s="266"/>
      <c r="AA6" s="267"/>
      <c r="AB6" s="267"/>
      <c r="AC6" s="267"/>
      <c r="AD6" s="268"/>
      <c r="AE6" s="266"/>
      <c r="AF6" s="267"/>
      <c r="AG6" s="267"/>
      <c r="AH6" s="267"/>
      <c r="AI6" s="268"/>
    </row>
    <row r="7" spans="1:35">
      <c r="A7" s="266">
        <v>3</v>
      </c>
      <c r="B7" s="267">
        <v>1200</v>
      </c>
      <c r="C7" s="267"/>
      <c r="D7" s="267"/>
      <c r="E7" s="268"/>
      <c r="F7" s="266">
        <v>13</v>
      </c>
      <c r="G7" s="267">
        <v>1000</v>
      </c>
      <c r="H7" s="267"/>
      <c r="I7" s="267"/>
      <c r="J7" s="268"/>
      <c r="K7" s="266"/>
      <c r="L7" s="267"/>
      <c r="M7" s="267"/>
      <c r="N7" s="267"/>
      <c r="O7" s="268"/>
      <c r="P7" s="266"/>
      <c r="Q7" s="267"/>
      <c r="R7" s="267"/>
      <c r="S7" s="267"/>
      <c r="T7" s="268"/>
      <c r="U7" s="266"/>
      <c r="V7" s="267"/>
      <c r="W7" s="267"/>
      <c r="X7" s="267"/>
      <c r="Y7" s="268"/>
      <c r="Z7" s="266"/>
      <c r="AA7" s="267"/>
      <c r="AB7" s="267"/>
      <c r="AC7" s="267"/>
      <c r="AD7" s="268"/>
      <c r="AE7" s="266"/>
      <c r="AF7" s="267"/>
      <c r="AG7" s="267"/>
      <c r="AH7" s="267"/>
      <c r="AI7" s="268"/>
    </row>
    <row r="8" spans="1:35">
      <c r="A8" s="266">
        <v>4</v>
      </c>
      <c r="B8" s="267">
        <v>1357</v>
      </c>
      <c r="C8" s="267">
        <v>288</v>
      </c>
      <c r="D8" s="267"/>
      <c r="E8" s="268"/>
      <c r="F8" s="266">
        <v>14</v>
      </c>
      <c r="G8" s="267">
        <v>500</v>
      </c>
      <c r="H8" s="267">
        <v>550</v>
      </c>
      <c r="I8" s="267"/>
      <c r="J8" s="268"/>
      <c r="K8" s="266"/>
      <c r="L8" s="267"/>
      <c r="M8" s="267"/>
      <c r="N8" s="267"/>
      <c r="O8" s="268"/>
      <c r="P8" s="266"/>
      <c r="Q8" s="267"/>
      <c r="R8" s="267"/>
      <c r="S8" s="267"/>
      <c r="T8" s="268"/>
      <c r="U8" s="266"/>
      <c r="V8" s="267"/>
      <c r="W8" s="267"/>
      <c r="X8" s="267"/>
      <c r="Y8" s="268"/>
      <c r="Z8" s="266"/>
      <c r="AA8" s="267"/>
      <c r="AB8" s="267"/>
      <c r="AC8" s="267"/>
      <c r="AD8" s="268"/>
      <c r="AE8" s="266"/>
      <c r="AF8" s="267"/>
      <c r="AG8" s="267"/>
      <c r="AH8" s="267"/>
      <c r="AI8" s="268"/>
    </row>
    <row r="9" spans="1:35">
      <c r="A9" s="266">
        <v>5</v>
      </c>
      <c r="B9" s="267">
        <v>3400</v>
      </c>
      <c r="C9" s="267"/>
      <c r="D9" s="267"/>
      <c r="E9" s="268"/>
      <c r="F9" s="266">
        <v>15</v>
      </c>
      <c r="G9" s="267">
        <v>1100</v>
      </c>
      <c r="H9" s="267"/>
      <c r="I9" s="267"/>
      <c r="J9" s="268"/>
      <c r="K9" s="266"/>
      <c r="L9" s="267"/>
      <c r="M9" s="267"/>
      <c r="N9" s="267"/>
      <c r="O9" s="268"/>
      <c r="P9" s="266"/>
      <c r="Q9" s="267"/>
      <c r="R9" s="267"/>
      <c r="S9" s="267"/>
      <c r="T9" s="268"/>
      <c r="U9" s="266"/>
      <c r="V9" s="267"/>
      <c r="W9" s="267"/>
      <c r="X9" s="267"/>
      <c r="Y9" s="268"/>
      <c r="Z9" s="266"/>
      <c r="AA9" s="267"/>
      <c r="AB9" s="267"/>
      <c r="AC9" s="267"/>
      <c r="AD9" s="268"/>
      <c r="AE9" s="266"/>
      <c r="AF9" s="267"/>
      <c r="AG9" s="267"/>
      <c r="AH9" s="267"/>
      <c r="AI9" s="268"/>
    </row>
    <row r="10" spans="1:35">
      <c r="A10" s="266">
        <v>6</v>
      </c>
      <c r="B10" s="267"/>
      <c r="C10" s="267"/>
      <c r="D10" s="267">
        <v>388.8</v>
      </c>
      <c r="E10" s="268"/>
      <c r="F10" s="266">
        <v>16</v>
      </c>
      <c r="G10" s="267"/>
      <c r="H10" s="267"/>
      <c r="I10" s="267">
        <v>740</v>
      </c>
      <c r="J10" s="268"/>
      <c r="K10" s="266"/>
      <c r="L10" s="267"/>
      <c r="M10" s="267"/>
      <c r="N10" s="267"/>
      <c r="O10" s="268"/>
      <c r="P10" s="266"/>
      <c r="Q10" s="267"/>
      <c r="R10" s="267"/>
      <c r="S10" s="267"/>
      <c r="T10" s="268"/>
      <c r="U10" s="266"/>
      <c r="V10" s="267"/>
      <c r="W10" s="267"/>
      <c r="X10" s="267"/>
      <c r="Y10" s="268"/>
      <c r="Z10" s="266"/>
      <c r="AA10" s="267"/>
      <c r="AB10" s="267"/>
      <c r="AC10" s="267"/>
      <c r="AD10" s="268"/>
      <c r="AE10" s="266"/>
      <c r="AF10" s="267"/>
      <c r="AG10" s="267"/>
      <c r="AH10" s="267"/>
      <c r="AI10" s="268"/>
    </row>
    <row r="11" spans="1:35">
      <c r="A11" s="266">
        <v>7</v>
      </c>
      <c r="B11" s="267">
        <v>2985</v>
      </c>
      <c r="C11" s="267"/>
      <c r="D11" s="267"/>
      <c r="E11" s="268"/>
      <c r="F11" s="266">
        <v>17</v>
      </c>
      <c r="G11" s="267">
        <v>900</v>
      </c>
      <c r="H11" s="267"/>
      <c r="I11" s="267"/>
      <c r="J11" s="268"/>
      <c r="K11" s="266"/>
      <c r="L11" s="267"/>
      <c r="M11" s="267"/>
      <c r="N11" s="267"/>
      <c r="O11" s="268"/>
      <c r="P11" s="266"/>
      <c r="Q11" s="267"/>
      <c r="R11" s="267"/>
      <c r="S11" s="267"/>
      <c r="T11" s="268"/>
      <c r="U11" s="266"/>
      <c r="V11" s="267"/>
      <c r="W11" s="267"/>
      <c r="X11" s="267"/>
      <c r="Y11" s="268"/>
      <c r="Z11" s="266"/>
      <c r="AA11" s="267"/>
      <c r="AB11" s="267"/>
      <c r="AC11" s="267"/>
      <c r="AD11" s="268"/>
      <c r="AE11" s="266"/>
      <c r="AF11" s="267"/>
      <c r="AG11" s="267"/>
      <c r="AH11" s="267"/>
      <c r="AI11" s="268"/>
    </row>
    <row r="12" spans="1:35">
      <c r="A12" s="266">
        <v>8</v>
      </c>
      <c r="B12" s="267">
        <v>1123.5</v>
      </c>
      <c r="C12" s="267"/>
      <c r="D12" s="267"/>
      <c r="E12" s="268"/>
      <c r="F12" s="266">
        <v>18</v>
      </c>
      <c r="G12" s="267">
        <v>155.5</v>
      </c>
      <c r="H12" s="267">
        <v>88.9</v>
      </c>
      <c r="I12" s="267"/>
      <c r="J12" s="268"/>
      <c r="K12" s="266"/>
      <c r="L12" s="267"/>
      <c r="M12" s="267"/>
      <c r="N12" s="267"/>
      <c r="O12" s="268"/>
      <c r="P12" s="266"/>
      <c r="Q12" s="267"/>
      <c r="R12" s="267"/>
      <c r="S12" s="267"/>
      <c r="T12" s="268"/>
      <c r="U12" s="266"/>
      <c r="V12" s="267"/>
      <c r="W12" s="267"/>
      <c r="X12" s="267"/>
      <c r="Y12" s="268"/>
      <c r="Z12" s="266"/>
      <c r="AA12" s="267"/>
      <c r="AB12" s="267"/>
      <c r="AC12" s="267"/>
      <c r="AD12" s="268"/>
      <c r="AE12" s="266"/>
      <c r="AF12" s="267"/>
      <c r="AG12" s="267"/>
      <c r="AH12" s="267"/>
      <c r="AI12" s="268"/>
    </row>
    <row r="13" spans="1:35">
      <c r="A13" s="266">
        <v>9</v>
      </c>
      <c r="B13" s="267"/>
      <c r="C13" s="267">
        <v>127.9</v>
      </c>
      <c r="D13" s="267">
        <v>344.5</v>
      </c>
      <c r="E13" s="268"/>
      <c r="F13" s="266">
        <v>19</v>
      </c>
      <c r="G13" s="267"/>
      <c r="H13" s="267">
        <v>127.9</v>
      </c>
      <c r="I13" s="267">
        <v>344.5</v>
      </c>
      <c r="J13" s="268"/>
      <c r="K13" s="266"/>
      <c r="L13" s="267"/>
      <c r="M13" s="267"/>
      <c r="N13" s="267"/>
      <c r="O13" s="268"/>
      <c r="P13" s="266"/>
      <c r="Q13" s="267"/>
      <c r="R13" s="267"/>
      <c r="S13" s="267"/>
      <c r="T13" s="268"/>
      <c r="U13" s="266"/>
      <c r="V13" s="267"/>
      <c r="W13" s="267"/>
      <c r="X13" s="267"/>
      <c r="Y13" s="268"/>
      <c r="Z13" s="266"/>
      <c r="AA13" s="267"/>
      <c r="AB13" s="267"/>
      <c r="AC13" s="267"/>
      <c r="AD13" s="268"/>
      <c r="AE13" s="266"/>
      <c r="AF13" s="267"/>
      <c r="AG13" s="267"/>
      <c r="AH13" s="267"/>
      <c r="AI13" s="268"/>
    </row>
    <row r="14" spans="1:35">
      <c r="A14" s="266"/>
      <c r="B14" s="267"/>
      <c r="C14" s="267"/>
      <c r="D14" s="267"/>
      <c r="E14" s="268"/>
      <c r="F14" s="266"/>
      <c r="G14" s="267"/>
      <c r="H14" s="267"/>
      <c r="I14" s="267"/>
      <c r="J14" s="268"/>
      <c r="K14" s="266"/>
      <c r="L14" s="267"/>
      <c r="M14" s="267"/>
      <c r="N14" s="267"/>
      <c r="O14" s="268"/>
      <c r="P14" s="266"/>
      <c r="Q14" s="267"/>
      <c r="R14" s="267"/>
      <c r="S14" s="267"/>
      <c r="T14" s="268"/>
      <c r="U14" s="266"/>
      <c r="V14" s="267"/>
      <c r="W14" s="267"/>
      <c r="X14" s="267"/>
      <c r="Y14" s="268"/>
      <c r="Z14" s="266"/>
      <c r="AA14" s="267"/>
      <c r="AB14" s="267"/>
      <c r="AC14" s="267"/>
      <c r="AD14" s="268"/>
      <c r="AE14" s="266"/>
      <c r="AF14" s="267"/>
      <c r="AG14" s="267"/>
      <c r="AH14" s="267"/>
      <c r="AI14" s="268"/>
    </row>
    <row r="15" spans="1:35">
      <c r="A15" s="266"/>
      <c r="B15" s="267"/>
      <c r="C15" s="267"/>
      <c r="D15" s="267"/>
      <c r="E15" s="268"/>
      <c r="F15" s="266"/>
      <c r="G15" s="267"/>
      <c r="H15" s="267"/>
      <c r="I15" s="267"/>
      <c r="J15" s="268"/>
      <c r="K15" s="266"/>
      <c r="L15" s="267"/>
      <c r="M15" s="267"/>
      <c r="N15" s="267"/>
      <c r="O15" s="268"/>
      <c r="P15" s="266"/>
      <c r="Q15" s="267"/>
      <c r="R15" s="267"/>
      <c r="S15" s="267"/>
      <c r="T15" s="268"/>
      <c r="U15" s="266"/>
      <c r="V15" s="267"/>
      <c r="W15" s="267"/>
      <c r="X15" s="267"/>
      <c r="Y15" s="268"/>
      <c r="Z15" s="266"/>
      <c r="AA15" s="267"/>
      <c r="AB15" s="267"/>
      <c r="AC15" s="267"/>
      <c r="AD15" s="268"/>
      <c r="AE15" s="266"/>
      <c r="AF15" s="267"/>
      <c r="AG15" s="267"/>
      <c r="AH15" s="267"/>
      <c r="AI15" s="268"/>
    </row>
    <row r="16" spans="1:35">
      <c r="A16" s="266"/>
      <c r="B16" s="267"/>
      <c r="C16" s="267"/>
      <c r="D16" s="267"/>
      <c r="E16" s="268"/>
      <c r="F16" s="266"/>
      <c r="G16" s="267"/>
      <c r="H16" s="267"/>
      <c r="I16" s="267"/>
      <c r="J16" s="268"/>
      <c r="K16" s="266"/>
      <c r="L16" s="267"/>
      <c r="M16" s="267"/>
      <c r="N16" s="267"/>
      <c r="O16" s="268"/>
      <c r="P16" s="266"/>
      <c r="Q16" s="267"/>
      <c r="R16" s="267"/>
      <c r="S16" s="267"/>
      <c r="T16" s="268"/>
      <c r="U16" s="266"/>
      <c r="V16" s="267"/>
      <c r="W16" s="267"/>
      <c r="X16" s="267"/>
      <c r="Y16" s="268"/>
      <c r="Z16" s="266"/>
      <c r="AA16" s="267"/>
      <c r="AB16" s="267"/>
      <c r="AC16" s="267"/>
      <c r="AD16" s="268"/>
      <c r="AE16" s="266"/>
      <c r="AF16" s="267"/>
      <c r="AG16" s="267"/>
      <c r="AH16" s="267"/>
      <c r="AI16" s="268"/>
    </row>
    <row r="17" spans="1:35">
      <c r="A17" s="266"/>
      <c r="B17" s="267"/>
      <c r="C17" s="267"/>
      <c r="D17" s="267"/>
      <c r="E17" s="268"/>
      <c r="F17" s="266"/>
      <c r="G17" s="267"/>
      <c r="H17" s="267"/>
      <c r="I17" s="267"/>
      <c r="J17" s="268"/>
      <c r="K17" s="266"/>
      <c r="L17" s="267"/>
      <c r="M17" s="267"/>
      <c r="N17" s="267"/>
      <c r="O17" s="268"/>
      <c r="P17" s="266"/>
      <c r="Q17" s="267"/>
      <c r="R17" s="267"/>
      <c r="S17" s="267"/>
      <c r="T17" s="268"/>
      <c r="U17" s="266"/>
      <c r="V17" s="267"/>
      <c r="W17" s="267"/>
      <c r="X17" s="267"/>
      <c r="Y17" s="268"/>
      <c r="Z17" s="266"/>
      <c r="AA17" s="267"/>
      <c r="AB17" s="267"/>
      <c r="AC17" s="267"/>
      <c r="AD17" s="268"/>
      <c r="AE17" s="266"/>
      <c r="AF17" s="267"/>
      <c r="AG17" s="267"/>
      <c r="AH17" s="267"/>
      <c r="AI17" s="268"/>
    </row>
    <row r="18" spans="1:35">
      <c r="A18" s="266"/>
      <c r="B18" s="267"/>
      <c r="C18" s="267"/>
      <c r="D18" s="267"/>
      <c r="E18" s="268"/>
      <c r="F18" s="266"/>
      <c r="G18" s="267"/>
      <c r="H18" s="267"/>
      <c r="I18" s="267"/>
      <c r="J18" s="268"/>
      <c r="K18" s="266"/>
      <c r="L18" s="267"/>
      <c r="M18" s="267"/>
      <c r="N18" s="267"/>
      <c r="O18" s="268"/>
      <c r="P18" s="266"/>
      <c r="Q18" s="267"/>
      <c r="R18" s="267"/>
      <c r="S18" s="267"/>
      <c r="T18" s="268"/>
      <c r="U18" s="266"/>
      <c r="V18" s="267"/>
      <c r="W18" s="267"/>
      <c r="X18" s="267"/>
      <c r="Y18" s="268"/>
      <c r="Z18" s="266"/>
      <c r="AA18" s="267"/>
      <c r="AB18" s="267"/>
      <c r="AC18" s="267"/>
      <c r="AD18" s="268"/>
      <c r="AE18" s="266"/>
      <c r="AF18" s="267"/>
      <c r="AG18" s="267"/>
      <c r="AH18" s="267"/>
      <c r="AI18" s="268"/>
    </row>
    <row r="19" spans="1:35">
      <c r="A19" s="266"/>
      <c r="B19" s="267"/>
      <c r="C19" s="267"/>
      <c r="D19" s="267"/>
      <c r="E19" s="268"/>
      <c r="F19" s="266"/>
      <c r="G19" s="267"/>
      <c r="H19" s="267"/>
      <c r="I19" s="267"/>
      <c r="J19" s="268"/>
      <c r="K19" s="266"/>
      <c r="L19" s="267"/>
      <c r="M19" s="267"/>
      <c r="N19" s="267"/>
      <c r="O19" s="268"/>
      <c r="P19" s="266"/>
      <c r="Q19" s="267"/>
      <c r="R19" s="267"/>
      <c r="S19" s="267"/>
      <c r="T19" s="268"/>
      <c r="U19" s="266"/>
      <c r="V19" s="267"/>
      <c r="W19" s="267"/>
      <c r="X19" s="267"/>
      <c r="Y19" s="268"/>
      <c r="Z19" s="266"/>
      <c r="AA19" s="267"/>
      <c r="AB19" s="267"/>
      <c r="AC19" s="267"/>
      <c r="AD19" s="268"/>
      <c r="AE19" s="266"/>
      <c r="AF19" s="267"/>
      <c r="AG19" s="267"/>
      <c r="AH19" s="267"/>
      <c r="AI19" s="268"/>
    </row>
    <row r="20" spans="1:35">
      <c r="A20" s="266"/>
      <c r="B20" s="267"/>
      <c r="C20" s="267"/>
      <c r="D20" s="267"/>
      <c r="E20" s="268"/>
      <c r="F20" s="266"/>
      <c r="G20" s="267"/>
      <c r="H20" s="267"/>
      <c r="I20" s="267"/>
      <c r="J20" s="268"/>
      <c r="K20" s="266"/>
      <c r="L20" s="267"/>
      <c r="M20" s="267"/>
      <c r="N20" s="267"/>
      <c r="O20" s="268"/>
      <c r="P20" s="266"/>
      <c r="Q20" s="267"/>
      <c r="R20" s="267"/>
      <c r="S20" s="267"/>
      <c r="T20" s="268"/>
      <c r="U20" s="266"/>
      <c r="V20" s="267"/>
      <c r="W20" s="267"/>
      <c r="X20" s="267"/>
      <c r="Y20" s="268"/>
      <c r="Z20" s="266"/>
      <c r="AA20" s="267"/>
      <c r="AB20" s="267"/>
      <c r="AC20" s="267"/>
      <c r="AD20" s="268"/>
      <c r="AE20" s="266"/>
      <c r="AF20" s="267"/>
      <c r="AG20" s="267"/>
      <c r="AH20" s="267"/>
      <c r="AI20" s="268"/>
    </row>
    <row r="21" spans="1:35">
      <c r="A21" s="266"/>
      <c r="B21" s="267"/>
      <c r="C21" s="267"/>
      <c r="D21" s="267"/>
      <c r="E21" s="268"/>
      <c r="F21" s="266"/>
      <c r="G21" s="267"/>
      <c r="H21" s="267"/>
      <c r="I21" s="267"/>
      <c r="J21" s="268"/>
      <c r="K21" s="266"/>
      <c r="L21" s="267"/>
      <c r="M21" s="267"/>
      <c r="N21" s="267"/>
      <c r="O21" s="268"/>
      <c r="P21" s="266"/>
      <c r="Q21" s="267"/>
      <c r="R21" s="267"/>
      <c r="S21" s="267"/>
      <c r="T21" s="268"/>
      <c r="U21" s="266"/>
      <c r="V21" s="267"/>
      <c r="W21" s="267"/>
      <c r="X21" s="267"/>
      <c r="Y21" s="268"/>
      <c r="Z21" s="266"/>
      <c r="AA21" s="267"/>
      <c r="AB21" s="267"/>
      <c r="AC21" s="267"/>
      <c r="AD21" s="268"/>
      <c r="AE21" s="266"/>
      <c r="AF21" s="267"/>
      <c r="AG21" s="267"/>
      <c r="AH21" s="267"/>
      <c r="AI21" s="268"/>
    </row>
    <row r="22" spans="1:35">
      <c r="A22" s="266"/>
      <c r="B22" s="267"/>
      <c r="C22" s="267"/>
      <c r="D22" s="267"/>
      <c r="E22" s="268"/>
      <c r="F22" s="266"/>
      <c r="G22" s="267"/>
      <c r="H22" s="267"/>
      <c r="I22" s="267"/>
      <c r="J22" s="268"/>
      <c r="K22" s="266"/>
      <c r="L22" s="267"/>
      <c r="M22" s="267"/>
      <c r="N22" s="267"/>
      <c r="O22" s="268"/>
      <c r="P22" s="266"/>
      <c r="Q22" s="267"/>
      <c r="R22" s="267"/>
      <c r="S22" s="267"/>
      <c r="T22" s="268"/>
      <c r="U22" s="266"/>
      <c r="V22" s="267"/>
      <c r="W22" s="267"/>
      <c r="X22" s="267"/>
      <c r="Y22" s="268"/>
      <c r="Z22" s="266"/>
      <c r="AA22" s="267"/>
      <c r="AB22" s="267"/>
      <c r="AC22" s="267"/>
      <c r="AD22" s="268"/>
      <c r="AE22" s="266"/>
      <c r="AF22" s="267"/>
      <c r="AG22" s="267"/>
      <c r="AH22" s="267"/>
      <c r="AI22" s="268"/>
    </row>
    <row r="23" spans="1:35">
      <c r="A23" s="266"/>
      <c r="B23" s="267"/>
      <c r="C23" s="267"/>
      <c r="D23" s="267"/>
      <c r="E23" s="268"/>
      <c r="F23" s="266"/>
      <c r="G23" s="267"/>
      <c r="H23" s="267"/>
      <c r="I23" s="267"/>
      <c r="J23" s="268"/>
      <c r="K23" s="266"/>
      <c r="L23" s="267"/>
      <c r="M23" s="267"/>
      <c r="N23" s="267"/>
      <c r="O23" s="268"/>
      <c r="P23" s="266"/>
      <c r="Q23" s="267"/>
      <c r="R23" s="267"/>
      <c r="S23" s="267"/>
      <c r="T23" s="268"/>
      <c r="U23" s="266"/>
      <c r="V23" s="267"/>
      <c r="W23" s="267"/>
      <c r="X23" s="267"/>
      <c r="Y23" s="268"/>
      <c r="Z23" s="266"/>
      <c r="AA23" s="267"/>
      <c r="AB23" s="267"/>
      <c r="AC23" s="267"/>
      <c r="AD23" s="268"/>
      <c r="AE23" s="266"/>
      <c r="AF23" s="267"/>
      <c r="AG23" s="267"/>
      <c r="AH23" s="267"/>
      <c r="AI23" s="268"/>
    </row>
    <row r="24" spans="1:35">
      <c r="A24" s="269"/>
      <c r="B24" s="270"/>
      <c r="C24" s="270"/>
      <c r="D24" s="270"/>
      <c r="E24" s="271"/>
      <c r="F24" s="269"/>
      <c r="G24" s="270"/>
      <c r="H24" s="270"/>
      <c r="I24" s="270"/>
      <c r="J24" s="271"/>
      <c r="K24" s="269"/>
      <c r="L24" s="270"/>
      <c r="M24" s="270"/>
      <c r="N24" s="270"/>
      <c r="O24" s="271"/>
      <c r="P24" s="269"/>
      <c r="Q24" s="270"/>
      <c r="R24" s="270"/>
      <c r="S24" s="270"/>
      <c r="T24" s="271"/>
      <c r="U24" s="269"/>
      <c r="V24" s="270"/>
      <c r="W24" s="270"/>
      <c r="X24" s="270"/>
      <c r="Y24" s="271"/>
      <c r="Z24" s="269"/>
      <c r="AA24" s="270"/>
      <c r="AB24" s="270"/>
      <c r="AC24" s="270"/>
      <c r="AD24" s="271"/>
      <c r="AE24" s="269"/>
      <c r="AF24" s="270"/>
      <c r="AG24" s="270"/>
      <c r="AH24" s="270"/>
      <c r="AI24" s="271"/>
    </row>
    <row r="25" spans="1:35">
      <c r="A25" s="269"/>
      <c r="B25" s="270"/>
      <c r="C25" s="270"/>
      <c r="D25" s="270"/>
      <c r="E25" s="271"/>
      <c r="F25" s="269"/>
      <c r="G25" s="270"/>
      <c r="H25" s="270"/>
      <c r="I25" s="270"/>
      <c r="J25" s="271"/>
      <c r="K25" s="269"/>
      <c r="L25" s="270"/>
      <c r="M25" s="270"/>
      <c r="N25" s="270"/>
      <c r="O25" s="271"/>
      <c r="P25" s="269"/>
      <c r="Q25" s="270"/>
      <c r="R25" s="270"/>
      <c r="S25" s="270"/>
      <c r="T25" s="271"/>
      <c r="U25" s="269"/>
      <c r="V25" s="270"/>
      <c r="W25" s="270"/>
      <c r="X25" s="270"/>
      <c r="Y25" s="271"/>
      <c r="Z25" s="269"/>
      <c r="AA25" s="270"/>
      <c r="AB25" s="270"/>
      <c r="AC25" s="270"/>
      <c r="AD25" s="271"/>
      <c r="AE25" s="269"/>
      <c r="AF25" s="270"/>
      <c r="AG25" s="270"/>
      <c r="AH25" s="270"/>
      <c r="AI25" s="271"/>
    </row>
    <row r="26" spans="1:35">
      <c r="A26" s="269"/>
      <c r="B26" s="270"/>
      <c r="C26" s="270"/>
      <c r="D26" s="270"/>
      <c r="E26" s="271"/>
      <c r="F26" s="269"/>
      <c r="G26" s="270"/>
      <c r="H26" s="270"/>
      <c r="I26" s="270"/>
      <c r="J26" s="271"/>
      <c r="K26" s="269"/>
      <c r="L26" s="270"/>
      <c r="M26" s="270"/>
      <c r="N26" s="270"/>
      <c r="O26" s="271"/>
      <c r="P26" s="269"/>
      <c r="Q26" s="270"/>
      <c r="R26" s="270"/>
      <c r="S26" s="270"/>
      <c r="T26" s="271"/>
      <c r="U26" s="269"/>
      <c r="V26" s="270"/>
      <c r="W26" s="270"/>
      <c r="X26" s="270"/>
      <c r="Y26" s="271"/>
      <c r="Z26" s="269"/>
      <c r="AA26" s="270"/>
      <c r="AB26" s="270"/>
      <c r="AC26" s="270"/>
      <c r="AD26" s="271"/>
      <c r="AE26" s="269"/>
      <c r="AF26" s="270"/>
      <c r="AG26" s="270"/>
      <c r="AH26" s="270"/>
      <c r="AI26" s="271"/>
    </row>
    <row r="27" spans="1:35">
      <c r="A27" s="269"/>
      <c r="B27" s="270"/>
      <c r="C27" s="270"/>
      <c r="D27" s="270"/>
      <c r="E27" s="271"/>
      <c r="F27" s="269"/>
      <c r="G27" s="270"/>
      <c r="H27" s="270"/>
      <c r="I27" s="270"/>
      <c r="J27" s="271"/>
      <c r="K27" s="269"/>
      <c r="L27" s="270"/>
      <c r="M27" s="270"/>
      <c r="N27" s="270"/>
      <c r="O27" s="271"/>
      <c r="P27" s="269"/>
      <c r="Q27" s="270"/>
      <c r="R27" s="270"/>
      <c r="S27" s="270"/>
      <c r="T27" s="271"/>
      <c r="U27" s="269"/>
      <c r="V27" s="270"/>
      <c r="W27" s="270"/>
      <c r="X27" s="270"/>
      <c r="Y27" s="271"/>
      <c r="Z27" s="269"/>
      <c r="AA27" s="270"/>
      <c r="AB27" s="270"/>
      <c r="AC27" s="270"/>
      <c r="AD27" s="271"/>
      <c r="AE27" s="269"/>
      <c r="AF27" s="270"/>
      <c r="AG27" s="270"/>
      <c r="AH27" s="270"/>
      <c r="AI27" s="271"/>
    </row>
    <row r="28" spans="1:35">
      <c r="A28" s="269"/>
      <c r="B28" s="270"/>
      <c r="C28" s="270"/>
      <c r="D28" s="270"/>
      <c r="E28" s="271"/>
      <c r="F28" s="269"/>
      <c r="G28" s="270"/>
      <c r="H28" s="270"/>
      <c r="I28" s="270"/>
      <c r="J28" s="271"/>
      <c r="K28" s="269"/>
      <c r="L28" s="270"/>
      <c r="M28" s="270"/>
      <c r="N28" s="270"/>
      <c r="O28" s="271"/>
      <c r="P28" s="269"/>
      <c r="Q28" s="270"/>
      <c r="R28" s="270"/>
      <c r="S28" s="270"/>
      <c r="T28" s="271"/>
      <c r="U28" s="269"/>
      <c r="V28" s="270"/>
      <c r="W28" s="270"/>
      <c r="X28" s="270"/>
      <c r="Y28" s="271"/>
      <c r="Z28" s="269"/>
      <c r="AA28" s="270"/>
      <c r="AB28" s="270"/>
      <c r="AC28" s="270"/>
      <c r="AD28" s="271"/>
      <c r="AE28" s="269"/>
      <c r="AF28" s="270"/>
      <c r="AG28" s="270"/>
      <c r="AH28" s="270"/>
      <c r="AI28" s="271"/>
    </row>
    <row r="29" spans="1:35">
      <c r="A29" s="269"/>
      <c r="B29" s="270"/>
      <c r="C29" s="270"/>
      <c r="D29" s="270"/>
      <c r="E29" s="271"/>
      <c r="F29" s="269"/>
      <c r="G29" s="270"/>
      <c r="H29" s="270"/>
      <c r="I29" s="270"/>
      <c r="J29" s="271"/>
      <c r="K29" s="269"/>
      <c r="L29" s="270"/>
      <c r="M29" s="270"/>
      <c r="N29" s="270"/>
      <c r="O29" s="271"/>
      <c r="P29" s="269"/>
      <c r="Q29" s="270"/>
      <c r="R29" s="270"/>
      <c r="S29" s="270"/>
      <c r="T29" s="271"/>
      <c r="U29" s="269"/>
      <c r="V29" s="270"/>
      <c r="W29" s="270"/>
      <c r="X29" s="270"/>
      <c r="Y29" s="271"/>
      <c r="Z29" s="269"/>
      <c r="AA29" s="270"/>
      <c r="AB29" s="270"/>
      <c r="AC29" s="270"/>
      <c r="AD29" s="271"/>
      <c r="AE29" s="269"/>
      <c r="AF29" s="270"/>
      <c r="AG29" s="270"/>
      <c r="AH29" s="270"/>
      <c r="AI29" s="271"/>
    </row>
    <row r="30" spans="1:35">
      <c r="A30" s="269"/>
      <c r="B30" s="270"/>
      <c r="C30" s="270"/>
      <c r="D30" s="270"/>
      <c r="E30" s="271"/>
      <c r="F30" s="269"/>
      <c r="G30" s="270"/>
      <c r="H30" s="270"/>
      <c r="I30" s="270"/>
      <c r="J30" s="271"/>
      <c r="K30" s="269"/>
      <c r="L30" s="270"/>
      <c r="M30" s="270"/>
      <c r="N30" s="270"/>
      <c r="O30" s="271"/>
      <c r="P30" s="269"/>
      <c r="Q30" s="270"/>
      <c r="R30" s="270"/>
      <c r="S30" s="270"/>
      <c r="T30" s="271"/>
      <c r="U30" s="269"/>
      <c r="V30" s="270"/>
      <c r="W30" s="270"/>
      <c r="X30" s="270"/>
      <c r="Y30" s="271"/>
      <c r="Z30" s="269"/>
      <c r="AA30" s="270"/>
      <c r="AB30" s="270"/>
      <c r="AC30" s="270"/>
      <c r="AD30" s="271"/>
      <c r="AE30" s="269"/>
      <c r="AF30" s="270"/>
      <c r="AG30" s="270"/>
      <c r="AH30" s="270"/>
      <c r="AI30" s="271"/>
    </row>
    <row r="31" spans="1:35">
      <c r="A31" s="269"/>
      <c r="B31" s="270"/>
      <c r="C31" s="270"/>
      <c r="D31" s="270"/>
      <c r="E31" s="271"/>
      <c r="F31" s="269"/>
      <c r="G31" s="270"/>
      <c r="H31" s="270"/>
      <c r="I31" s="270"/>
      <c r="J31" s="271"/>
      <c r="K31" s="269"/>
      <c r="L31" s="270"/>
      <c r="M31" s="270"/>
      <c r="N31" s="270"/>
      <c r="O31" s="271"/>
      <c r="P31" s="269"/>
      <c r="Q31" s="270"/>
      <c r="R31" s="270"/>
      <c r="S31" s="270"/>
      <c r="T31" s="271"/>
      <c r="U31" s="269"/>
      <c r="V31" s="270"/>
      <c r="W31" s="270"/>
      <c r="X31" s="270"/>
      <c r="Y31" s="271"/>
      <c r="Z31" s="269"/>
      <c r="AA31" s="270"/>
      <c r="AB31" s="270"/>
      <c r="AC31" s="270"/>
      <c r="AD31" s="271"/>
      <c r="AE31" s="269"/>
      <c r="AF31" s="270"/>
      <c r="AG31" s="270"/>
      <c r="AH31" s="270"/>
      <c r="AI31" s="271"/>
    </row>
    <row r="32" spans="1:35">
      <c r="A32" s="269"/>
      <c r="B32" s="270"/>
      <c r="C32" s="270"/>
      <c r="D32" s="270"/>
      <c r="E32" s="271"/>
      <c r="F32" s="269"/>
      <c r="G32" s="270"/>
      <c r="H32" s="270"/>
      <c r="I32" s="270"/>
      <c r="J32" s="271"/>
      <c r="K32" s="269"/>
      <c r="L32" s="270"/>
      <c r="M32" s="270"/>
      <c r="N32" s="270"/>
      <c r="O32" s="271"/>
      <c r="P32" s="269"/>
      <c r="Q32" s="270"/>
      <c r="R32" s="270"/>
      <c r="S32" s="270"/>
      <c r="T32" s="271"/>
      <c r="U32" s="269"/>
      <c r="V32" s="270"/>
      <c r="W32" s="270"/>
      <c r="X32" s="270"/>
      <c r="Y32" s="271"/>
      <c r="Z32" s="269"/>
      <c r="AA32" s="270"/>
      <c r="AB32" s="270"/>
      <c r="AC32" s="270"/>
      <c r="AD32" s="271"/>
      <c r="AE32" s="269"/>
      <c r="AF32" s="270"/>
      <c r="AG32" s="270"/>
      <c r="AH32" s="270"/>
      <c r="AI32" s="271"/>
    </row>
    <row r="33" spans="1:35">
      <c r="A33" s="269"/>
      <c r="B33" s="270"/>
      <c r="C33" s="270"/>
      <c r="D33" s="270"/>
      <c r="E33" s="271"/>
      <c r="F33" s="269"/>
      <c r="G33" s="270"/>
      <c r="H33" s="270"/>
      <c r="I33" s="270"/>
      <c r="J33" s="271"/>
      <c r="K33" s="269"/>
      <c r="L33" s="270"/>
      <c r="M33" s="270"/>
      <c r="N33" s="270"/>
      <c r="O33" s="271"/>
      <c r="P33" s="269"/>
      <c r="Q33" s="270"/>
      <c r="R33" s="270"/>
      <c r="S33" s="270"/>
      <c r="T33" s="271"/>
      <c r="U33" s="269"/>
      <c r="V33" s="270"/>
      <c r="W33" s="270"/>
      <c r="X33" s="270"/>
      <c r="Y33" s="271"/>
      <c r="Z33" s="269"/>
      <c r="AA33" s="270"/>
      <c r="AB33" s="270"/>
      <c r="AC33" s="270"/>
      <c r="AD33" s="271"/>
      <c r="AE33" s="269"/>
      <c r="AF33" s="270"/>
      <c r="AG33" s="270"/>
      <c r="AH33" s="270"/>
      <c r="AI33" s="271"/>
    </row>
    <row r="34" spans="1:35">
      <c r="A34" s="269"/>
      <c r="B34" s="270"/>
      <c r="C34" s="270"/>
      <c r="D34" s="270"/>
      <c r="E34" s="271"/>
      <c r="F34" s="269"/>
      <c r="G34" s="270"/>
      <c r="H34" s="270"/>
      <c r="I34" s="270"/>
      <c r="J34" s="271"/>
      <c r="K34" s="269"/>
      <c r="L34" s="270"/>
      <c r="M34" s="270"/>
      <c r="N34" s="270"/>
      <c r="O34" s="271"/>
      <c r="P34" s="269"/>
      <c r="Q34" s="270"/>
      <c r="R34" s="270"/>
      <c r="S34" s="270"/>
      <c r="T34" s="271"/>
      <c r="U34" s="269"/>
      <c r="V34" s="270"/>
      <c r="W34" s="270"/>
      <c r="X34" s="270"/>
      <c r="Y34" s="271"/>
      <c r="Z34" s="269"/>
      <c r="AA34" s="270"/>
      <c r="AB34" s="270"/>
      <c r="AC34" s="270"/>
      <c r="AD34" s="271"/>
      <c r="AE34" s="269"/>
      <c r="AF34" s="270"/>
      <c r="AG34" s="270"/>
      <c r="AH34" s="270"/>
      <c r="AI34" s="271"/>
    </row>
    <row r="35" spans="1:35">
      <c r="A35" s="269"/>
      <c r="B35" s="270"/>
      <c r="C35" s="270"/>
      <c r="D35" s="270"/>
      <c r="E35" s="271"/>
      <c r="F35" s="269"/>
      <c r="G35" s="270"/>
      <c r="H35" s="270"/>
      <c r="I35" s="270"/>
      <c r="J35" s="271"/>
      <c r="K35" s="269"/>
      <c r="L35" s="270"/>
      <c r="M35" s="270"/>
      <c r="N35" s="270"/>
      <c r="O35" s="271"/>
      <c r="P35" s="269"/>
      <c r="Q35" s="270"/>
      <c r="R35" s="270"/>
      <c r="S35" s="270"/>
      <c r="T35" s="271"/>
      <c r="U35" s="269"/>
      <c r="V35" s="270"/>
      <c r="W35" s="270"/>
      <c r="X35" s="270"/>
      <c r="Y35" s="271"/>
      <c r="Z35" s="269"/>
      <c r="AA35" s="270"/>
      <c r="AB35" s="270"/>
      <c r="AC35" s="270"/>
      <c r="AD35" s="271"/>
      <c r="AE35" s="269"/>
      <c r="AF35" s="270"/>
      <c r="AG35" s="270"/>
      <c r="AH35" s="270"/>
      <c r="AI35" s="271"/>
    </row>
    <row r="36" spans="1:35">
      <c r="A36" s="269"/>
      <c r="B36" s="270"/>
      <c r="C36" s="270"/>
      <c r="D36" s="270"/>
      <c r="E36" s="271"/>
      <c r="F36" s="269"/>
      <c r="G36" s="270"/>
      <c r="H36" s="270"/>
      <c r="I36" s="270"/>
      <c r="J36" s="271"/>
      <c r="K36" s="269"/>
      <c r="L36" s="270"/>
      <c r="M36" s="270"/>
      <c r="N36" s="270"/>
      <c r="O36" s="271"/>
      <c r="P36" s="269"/>
      <c r="Q36" s="270"/>
      <c r="R36" s="270"/>
      <c r="S36" s="270"/>
      <c r="T36" s="271"/>
      <c r="U36" s="269"/>
      <c r="V36" s="270"/>
      <c r="W36" s="270"/>
      <c r="X36" s="270"/>
      <c r="Y36" s="271"/>
      <c r="Z36" s="269"/>
      <c r="AA36" s="270"/>
      <c r="AB36" s="270"/>
      <c r="AC36" s="270"/>
      <c r="AD36" s="271"/>
      <c r="AE36" s="269"/>
      <c r="AF36" s="270"/>
      <c r="AG36" s="270"/>
      <c r="AH36" s="270"/>
      <c r="AI36" s="271"/>
    </row>
    <row r="37" spans="1:35">
      <c r="A37" s="269"/>
      <c r="B37" s="270"/>
      <c r="C37" s="270"/>
      <c r="D37" s="270"/>
      <c r="E37" s="271"/>
      <c r="F37" s="269"/>
      <c r="G37" s="270"/>
      <c r="H37" s="270"/>
      <c r="I37" s="270"/>
      <c r="J37" s="271"/>
      <c r="K37" s="269"/>
      <c r="L37" s="270"/>
      <c r="M37" s="270"/>
      <c r="N37" s="270"/>
      <c r="O37" s="271"/>
      <c r="P37" s="269"/>
      <c r="Q37" s="270"/>
      <c r="R37" s="270"/>
      <c r="S37" s="270"/>
      <c r="T37" s="271"/>
      <c r="U37" s="269"/>
      <c r="V37" s="270"/>
      <c r="W37" s="270"/>
      <c r="X37" s="270"/>
      <c r="Y37" s="271"/>
      <c r="Z37" s="269"/>
      <c r="AA37" s="270"/>
      <c r="AB37" s="270"/>
      <c r="AC37" s="270"/>
      <c r="AD37" s="271"/>
      <c r="AE37" s="269"/>
      <c r="AF37" s="270"/>
      <c r="AG37" s="270"/>
      <c r="AH37" s="270"/>
      <c r="AI37" s="271"/>
    </row>
    <row r="38" spans="1:35">
      <c r="A38" s="269"/>
      <c r="B38" s="270"/>
      <c r="C38" s="270"/>
      <c r="D38" s="270"/>
      <c r="E38" s="271"/>
      <c r="F38" s="269"/>
      <c r="G38" s="270"/>
      <c r="H38" s="270"/>
      <c r="I38" s="270"/>
      <c r="J38" s="271"/>
      <c r="K38" s="269"/>
      <c r="L38" s="270"/>
      <c r="M38" s="270"/>
      <c r="N38" s="270"/>
      <c r="O38" s="271"/>
      <c r="P38" s="269"/>
      <c r="Q38" s="270"/>
      <c r="R38" s="270"/>
      <c r="S38" s="270"/>
      <c r="T38" s="271"/>
      <c r="U38" s="269"/>
      <c r="V38" s="270"/>
      <c r="W38" s="270"/>
      <c r="X38" s="270"/>
      <c r="Y38" s="271"/>
      <c r="Z38" s="269"/>
      <c r="AA38" s="270"/>
      <c r="AB38" s="270"/>
      <c r="AC38" s="270"/>
      <c r="AD38" s="271"/>
      <c r="AE38" s="269"/>
      <c r="AF38" s="270"/>
      <c r="AG38" s="270"/>
      <c r="AH38" s="270"/>
      <c r="AI38" s="271"/>
    </row>
    <row r="39" spans="1:35">
      <c r="A39" s="269"/>
      <c r="B39" s="270"/>
      <c r="C39" s="270"/>
      <c r="D39" s="270"/>
      <c r="E39" s="271"/>
      <c r="F39" s="269"/>
      <c r="G39" s="270"/>
      <c r="H39" s="270"/>
      <c r="I39" s="270"/>
      <c r="J39" s="271"/>
      <c r="K39" s="269"/>
      <c r="L39" s="270"/>
      <c r="M39" s="270"/>
      <c r="N39" s="270"/>
      <c r="O39" s="271"/>
      <c r="P39" s="269"/>
      <c r="Q39" s="270"/>
      <c r="R39" s="270"/>
      <c r="S39" s="270"/>
      <c r="T39" s="271"/>
      <c r="U39" s="269"/>
      <c r="V39" s="270"/>
      <c r="W39" s="270"/>
      <c r="X39" s="270"/>
      <c r="Y39" s="271"/>
      <c r="Z39" s="269"/>
      <c r="AA39" s="270"/>
      <c r="AB39" s="270"/>
      <c r="AC39" s="270"/>
      <c r="AD39" s="271"/>
      <c r="AE39" s="269"/>
      <c r="AF39" s="270"/>
      <c r="AG39" s="270"/>
      <c r="AH39" s="270"/>
      <c r="AI39" s="271"/>
    </row>
    <row r="40" spans="1:35" ht="15.6" thickBot="1">
      <c r="A40" s="272"/>
      <c r="B40" s="273"/>
      <c r="C40" s="273"/>
      <c r="D40" s="273"/>
      <c r="E40" s="274"/>
      <c r="F40" s="272"/>
      <c r="G40" s="273"/>
      <c r="H40" s="273"/>
      <c r="I40" s="273"/>
      <c r="J40" s="274"/>
      <c r="K40" s="272"/>
      <c r="L40" s="273"/>
      <c r="M40" s="273"/>
      <c r="N40" s="273"/>
      <c r="O40" s="274"/>
      <c r="P40" s="272"/>
      <c r="Q40" s="273"/>
      <c r="R40" s="273"/>
      <c r="S40" s="273"/>
      <c r="T40" s="274"/>
      <c r="U40" s="272"/>
      <c r="V40" s="273"/>
      <c r="W40" s="273"/>
      <c r="X40" s="273"/>
      <c r="Y40" s="274"/>
      <c r="Z40" s="272"/>
      <c r="AA40" s="273"/>
      <c r="AB40" s="273"/>
      <c r="AC40" s="273"/>
      <c r="AD40" s="274"/>
      <c r="AE40" s="272"/>
      <c r="AF40" s="273"/>
      <c r="AG40" s="273"/>
      <c r="AH40" s="273"/>
      <c r="AI40" s="274"/>
    </row>
    <row r="41" spans="1:35" ht="16.2" thickTop="1" thickBot="1"/>
    <row r="42" spans="1:35" ht="16.2" thickTop="1">
      <c r="A42" s="275" t="s">
        <v>333</v>
      </c>
      <c r="B42" s="366" t="s">
        <v>340</v>
      </c>
      <c r="C42" s="366"/>
      <c r="D42" s="366"/>
      <c r="E42" s="367"/>
      <c r="F42" s="275" t="s">
        <v>334</v>
      </c>
      <c r="G42" s="366" t="s">
        <v>340</v>
      </c>
      <c r="H42" s="366"/>
      <c r="I42" s="366"/>
      <c r="J42" s="367"/>
      <c r="K42" s="275" t="s">
        <v>335</v>
      </c>
      <c r="L42" s="366" t="s">
        <v>340</v>
      </c>
      <c r="M42" s="366"/>
      <c r="N42" s="366"/>
      <c r="O42" s="367"/>
      <c r="P42" s="275" t="s">
        <v>336</v>
      </c>
      <c r="Q42" s="366" t="s">
        <v>340</v>
      </c>
      <c r="R42" s="366"/>
      <c r="S42" s="366"/>
      <c r="T42" s="367"/>
      <c r="U42" s="275" t="s">
        <v>337</v>
      </c>
      <c r="V42" s="366" t="s">
        <v>340</v>
      </c>
      <c r="W42" s="366"/>
      <c r="X42" s="366"/>
      <c r="Y42" s="367"/>
      <c r="Z42" s="275" t="s">
        <v>338</v>
      </c>
      <c r="AA42" s="366" t="s">
        <v>340</v>
      </c>
      <c r="AB42" s="366"/>
      <c r="AC42" s="366"/>
      <c r="AD42" s="367"/>
      <c r="AE42" s="275" t="s">
        <v>339</v>
      </c>
      <c r="AF42" s="366" t="s">
        <v>340</v>
      </c>
      <c r="AG42" s="366"/>
      <c r="AH42" s="366"/>
      <c r="AI42" s="367"/>
    </row>
    <row r="43" spans="1:35" ht="15.6">
      <c r="A43" s="276"/>
      <c r="B43" s="277" t="s">
        <v>268</v>
      </c>
      <c r="C43" s="277" t="s">
        <v>269</v>
      </c>
      <c r="D43" s="277" t="s">
        <v>270</v>
      </c>
      <c r="E43" s="278" t="s">
        <v>271</v>
      </c>
      <c r="F43" s="276"/>
      <c r="G43" s="277" t="s">
        <v>268</v>
      </c>
      <c r="H43" s="277" t="s">
        <v>269</v>
      </c>
      <c r="I43" s="277" t="s">
        <v>270</v>
      </c>
      <c r="J43" s="278" t="s">
        <v>271</v>
      </c>
      <c r="K43" s="276"/>
      <c r="L43" s="277" t="s">
        <v>268</v>
      </c>
      <c r="M43" s="277" t="s">
        <v>269</v>
      </c>
      <c r="N43" s="277" t="s">
        <v>270</v>
      </c>
      <c r="O43" s="278" t="s">
        <v>271</v>
      </c>
      <c r="P43" s="276"/>
      <c r="Q43" s="277" t="s">
        <v>268</v>
      </c>
      <c r="R43" s="277" t="s">
        <v>269</v>
      </c>
      <c r="S43" s="277" t="s">
        <v>270</v>
      </c>
      <c r="T43" s="278" t="s">
        <v>271</v>
      </c>
      <c r="U43" s="276"/>
      <c r="V43" s="277" t="s">
        <v>268</v>
      </c>
      <c r="W43" s="277" t="s">
        <v>269</v>
      </c>
      <c r="X43" s="277" t="s">
        <v>270</v>
      </c>
      <c r="Y43" s="278" t="s">
        <v>271</v>
      </c>
      <c r="Z43" s="276"/>
      <c r="AA43" s="277" t="s">
        <v>268</v>
      </c>
      <c r="AB43" s="277" t="s">
        <v>269</v>
      </c>
      <c r="AC43" s="277" t="s">
        <v>270</v>
      </c>
      <c r="AD43" s="278" t="s">
        <v>271</v>
      </c>
      <c r="AE43" s="276"/>
      <c r="AF43" s="277" t="s">
        <v>268</v>
      </c>
      <c r="AG43" s="277" t="s">
        <v>269</v>
      </c>
      <c r="AH43" s="277" t="s">
        <v>270</v>
      </c>
      <c r="AI43" s="278" t="s">
        <v>271</v>
      </c>
    </row>
    <row r="44" spans="1:35">
      <c r="A44" s="269" t="s">
        <v>265</v>
      </c>
      <c r="B44" s="262"/>
      <c r="C44" s="262"/>
      <c r="D44" s="262"/>
      <c r="E44" s="279"/>
      <c r="F44" s="269" t="s">
        <v>265</v>
      </c>
      <c r="G44" s="262"/>
      <c r="H44" s="262"/>
      <c r="I44" s="262"/>
      <c r="J44" s="279"/>
      <c r="K44" s="269" t="s">
        <v>265</v>
      </c>
      <c r="L44" s="262"/>
      <c r="M44" s="262"/>
      <c r="N44" s="262"/>
      <c r="O44" s="279"/>
      <c r="P44" s="269" t="s">
        <v>265</v>
      </c>
      <c r="Q44" s="262"/>
      <c r="R44" s="262"/>
      <c r="S44" s="262"/>
      <c r="T44" s="279"/>
      <c r="U44" s="269" t="s">
        <v>265</v>
      </c>
      <c r="V44" s="262"/>
      <c r="W44" s="262"/>
      <c r="X44" s="262"/>
      <c r="Y44" s="279"/>
      <c r="Z44" s="269" t="s">
        <v>265</v>
      </c>
      <c r="AA44" s="262"/>
      <c r="AB44" s="262"/>
      <c r="AC44" s="262"/>
      <c r="AD44" s="279"/>
      <c r="AE44" s="269" t="s">
        <v>265</v>
      </c>
      <c r="AF44" s="262"/>
      <c r="AG44" s="262"/>
      <c r="AH44" s="262"/>
      <c r="AI44" s="279"/>
    </row>
    <row r="45" spans="1:35" ht="15.6" thickBot="1">
      <c r="A45" s="272"/>
      <c r="B45" s="280">
        <f>SUM(B46:B81)</f>
        <v>0</v>
      </c>
      <c r="C45" s="280">
        <f>SUM(C46:C81)</f>
        <v>0</v>
      </c>
      <c r="D45" s="280">
        <f>SUM(D46:D81)</f>
        <v>0</v>
      </c>
      <c r="E45" s="281">
        <f>SUM(E46:E81)</f>
        <v>0</v>
      </c>
      <c r="F45" s="272"/>
      <c r="G45" s="280">
        <f>SUM(G46:G81)</f>
        <v>0</v>
      </c>
      <c r="H45" s="280">
        <f>SUM(H46:H81)</f>
        <v>0</v>
      </c>
      <c r="I45" s="280">
        <f>SUM(I46:I81)</f>
        <v>0</v>
      </c>
      <c r="J45" s="281">
        <f>SUM(J46:J81)</f>
        <v>0</v>
      </c>
      <c r="K45" s="272"/>
      <c r="L45" s="280">
        <f>SUM(L46:L81)</f>
        <v>0</v>
      </c>
      <c r="M45" s="280">
        <f>SUM(M46:M81)</f>
        <v>0</v>
      </c>
      <c r="N45" s="280">
        <f>SUM(N46:N81)</f>
        <v>0</v>
      </c>
      <c r="O45" s="281">
        <f>SUM(O46:O81)</f>
        <v>0</v>
      </c>
      <c r="P45" s="272"/>
      <c r="Q45" s="280">
        <f>SUM(Q46:Q81)</f>
        <v>0</v>
      </c>
      <c r="R45" s="280">
        <f>SUM(R46:R81)</f>
        <v>0</v>
      </c>
      <c r="S45" s="280">
        <f>SUM(S46:S81)</f>
        <v>0</v>
      </c>
      <c r="T45" s="281">
        <f>SUM(T46:T81)</f>
        <v>0</v>
      </c>
      <c r="U45" s="272"/>
      <c r="V45" s="280">
        <f>SUM(V46:V81)</f>
        <v>0</v>
      </c>
      <c r="W45" s="280">
        <f>SUM(W46:W81)</f>
        <v>0</v>
      </c>
      <c r="X45" s="280">
        <f>SUM(X46:X81)</f>
        <v>0</v>
      </c>
      <c r="Y45" s="281">
        <f>SUM(Y46:Y81)</f>
        <v>0</v>
      </c>
      <c r="Z45" s="272"/>
      <c r="AA45" s="280">
        <f>SUM(AA46:AA81)</f>
        <v>0</v>
      </c>
      <c r="AB45" s="280">
        <f>SUM(AB46:AB81)</f>
        <v>0</v>
      </c>
      <c r="AC45" s="280">
        <f>SUM(AC46:AC81)</f>
        <v>0</v>
      </c>
      <c r="AD45" s="281">
        <f>SUM(AD46:AD81)</f>
        <v>0</v>
      </c>
      <c r="AE45" s="272"/>
      <c r="AF45" s="280">
        <f>SUM(AF46:AF81)</f>
        <v>0</v>
      </c>
      <c r="AG45" s="280">
        <f>SUM(AG46:AG81)</f>
        <v>0</v>
      </c>
      <c r="AH45" s="280">
        <f>SUM(AH46:AH81)</f>
        <v>0</v>
      </c>
      <c r="AI45" s="281">
        <f>SUM(AI46:AI81)</f>
        <v>0</v>
      </c>
    </row>
    <row r="46" spans="1:35" ht="15.6" thickTop="1">
      <c r="A46" s="263"/>
      <c r="B46" s="264"/>
      <c r="C46" s="264"/>
      <c r="D46" s="264"/>
      <c r="E46" s="265"/>
      <c r="F46" s="263"/>
      <c r="G46" s="264"/>
      <c r="H46" s="264"/>
      <c r="I46" s="264"/>
      <c r="J46" s="265"/>
      <c r="K46" s="263"/>
      <c r="L46" s="264"/>
      <c r="M46" s="264"/>
      <c r="N46" s="264"/>
      <c r="O46" s="265"/>
      <c r="P46" s="263"/>
      <c r="Q46" s="264"/>
      <c r="R46" s="264"/>
      <c r="S46" s="264"/>
      <c r="T46" s="265"/>
      <c r="U46" s="263"/>
      <c r="V46" s="264"/>
      <c r="W46" s="264"/>
      <c r="X46" s="264"/>
      <c r="Y46" s="265"/>
      <c r="Z46" s="263"/>
      <c r="AA46" s="264"/>
      <c r="AB46" s="264"/>
      <c r="AC46" s="264"/>
      <c r="AD46" s="265"/>
      <c r="AE46" s="263"/>
      <c r="AF46" s="264"/>
      <c r="AG46" s="264"/>
      <c r="AH46" s="264"/>
      <c r="AI46" s="265"/>
    </row>
    <row r="47" spans="1:35">
      <c r="A47" s="266"/>
      <c r="B47" s="267"/>
      <c r="C47" s="267"/>
      <c r="D47" s="267"/>
      <c r="E47" s="268"/>
      <c r="F47" s="266"/>
      <c r="G47" s="267"/>
      <c r="H47" s="267"/>
      <c r="I47" s="267"/>
      <c r="J47" s="268"/>
      <c r="K47" s="266"/>
      <c r="L47" s="267"/>
      <c r="M47" s="267"/>
      <c r="N47" s="267"/>
      <c r="O47" s="268"/>
      <c r="P47" s="266"/>
      <c r="Q47" s="267"/>
      <c r="R47" s="267"/>
      <c r="S47" s="267"/>
      <c r="T47" s="268"/>
      <c r="U47" s="266"/>
      <c r="V47" s="267"/>
      <c r="W47" s="267"/>
      <c r="X47" s="267"/>
      <c r="Y47" s="268"/>
      <c r="Z47" s="266"/>
      <c r="AA47" s="267"/>
      <c r="AB47" s="267"/>
      <c r="AC47" s="267"/>
      <c r="AD47" s="268"/>
      <c r="AE47" s="266"/>
      <c r="AF47" s="267"/>
      <c r="AG47" s="267"/>
      <c r="AH47" s="267"/>
      <c r="AI47" s="268"/>
    </row>
    <row r="48" spans="1:35">
      <c r="A48" s="266"/>
      <c r="B48" s="267"/>
      <c r="C48" s="267"/>
      <c r="D48" s="267"/>
      <c r="E48" s="268"/>
      <c r="F48" s="266"/>
      <c r="G48" s="267"/>
      <c r="H48" s="267"/>
      <c r="I48" s="267"/>
      <c r="J48" s="268"/>
      <c r="K48" s="266"/>
      <c r="L48" s="267"/>
      <c r="M48" s="267"/>
      <c r="N48" s="267"/>
      <c r="O48" s="268"/>
      <c r="P48" s="266"/>
      <c r="Q48" s="267"/>
      <c r="R48" s="267"/>
      <c r="S48" s="267"/>
      <c r="T48" s="268"/>
      <c r="U48" s="266"/>
      <c r="V48" s="267"/>
      <c r="W48" s="267"/>
      <c r="X48" s="267"/>
      <c r="Y48" s="268"/>
      <c r="Z48" s="266"/>
      <c r="AA48" s="267"/>
      <c r="AB48" s="267"/>
      <c r="AC48" s="267"/>
      <c r="AD48" s="268"/>
      <c r="AE48" s="266"/>
      <c r="AF48" s="267"/>
      <c r="AG48" s="267"/>
      <c r="AH48" s="267"/>
      <c r="AI48" s="268"/>
    </row>
    <row r="49" spans="1:35">
      <c r="A49" s="266"/>
      <c r="B49" s="267"/>
      <c r="C49" s="267"/>
      <c r="D49" s="267"/>
      <c r="E49" s="268"/>
      <c r="F49" s="266"/>
      <c r="G49" s="267"/>
      <c r="H49" s="267"/>
      <c r="I49" s="267"/>
      <c r="J49" s="268"/>
      <c r="K49" s="266"/>
      <c r="L49" s="267"/>
      <c r="M49" s="267"/>
      <c r="N49" s="267"/>
      <c r="O49" s="268"/>
      <c r="P49" s="266"/>
      <c r="Q49" s="267"/>
      <c r="R49" s="267"/>
      <c r="S49" s="267"/>
      <c r="T49" s="268"/>
      <c r="U49" s="266"/>
      <c r="V49" s="267"/>
      <c r="W49" s="267"/>
      <c r="X49" s="267"/>
      <c r="Y49" s="268"/>
      <c r="Z49" s="266"/>
      <c r="AA49" s="267"/>
      <c r="AB49" s="267"/>
      <c r="AC49" s="267"/>
      <c r="AD49" s="268"/>
      <c r="AE49" s="266"/>
      <c r="AF49" s="267"/>
      <c r="AG49" s="267"/>
      <c r="AH49" s="267"/>
      <c r="AI49" s="268"/>
    </row>
    <row r="50" spans="1:35">
      <c r="A50" s="266"/>
      <c r="B50" s="267"/>
      <c r="C50" s="267"/>
      <c r="D50" s="267"/>
      <c r="E50" s="268"/>
      <c r="F50" s="266"/>
      <c r="G50" s="267"/>
      <c r="H50" s="267"/>
      <c r="I50" s="267"/>
      <c r="J50" s="268"/>
      <c r="K50" s="266"/>
      <c r="L50" s="267"/>
      <c r="M50" s="267"/>
      <c r="N50" s="267"/>
      <c r="O50" s="268"/>
      <c r="P50" s="266"/>
      <c r="Q50" s="267"/>
      <c r="R50" s="267"/>
      <c r="S50" s="267"/>
      <c r="T50" s="268"/>
      <c r="U50" s="266"/>
      <c r="V50" s="267"/>
      <c r="W50" s="267"/>
      <c r="X50" s="267"/>
      <c r="Y50" s="268"/>
      <c r="Z50" s="266"/>
      <c r="AA50" s="267"/>
      <c r="AB50" s="267"/>
      <c r="AC50" s="267"/>
      <c r="AD50" s="268"/>
      <c r="AE50" s="266"/>
      <c r="AF50" s="267"/>
      <c r="AG50" s="267"/>
      <c r="AH50" s="267"/>
      <c r="AI50" s="268"/>
    </row>
    <row r="51" spans="1:35">
      <c r="A51" s="266"/>
      <c r="B51" s="267"/>
      <c r="C51" s="267"/>
      <c r="D51" s="267"/>
      <c r="E51" s="268"/>
      <c r="F51" s="266"/>
      <c r="G51" s="267"/>
      <c r="H51" s="267"/>
      <c r="I51" s="267"/>
      <c r="J51" s="268"/>
      <c r="K51" s="266"/>
      <c r="L51" s="267"/>
      <c r="M51" s="267"/>
      <c r="N51" s="267"/>
      <c r="O51" s="268"/>
      <c r="P51" s="266"/>
      <c r="Q51" s="267"/>
      <c r="R51" s="267"/>
      <c r="S51" s="267"/>
      <c r="T51" s="268"/>
      <c r="U51" s="266"/>
      <c r="V51" s="267"/>
      <c r="W51" s="267"/>
      <c r="X51" s="267"/>
      <c r="Y51" s="268"/>
      <c r="Z51" s="266"/>
      <c r="AA51" s="267"/>
      <c r="AB51" s="267"/>
      <c r="AC51" s="267"/>
      <c r="AD51" s="268"/>
      <c r="AE51" s="266"/>
      <c r="AF51" s="267"/>
      <c r="AG51" s="267"/>
      <c r="AH51" s="267"/>
      <c r="AI51" s="268"/>
    </row>
    <row r="52" spans="1:35">
      <c r="A52" s="266"/>
      <c r="B52" s="267"/>
      <c r="C52" s="267"/>
      <c r="D52" s="267"/>
      <c r="E52" s="268"/>
      <c r="F52" s="266"/>
      <c r="G52" s="267"/>
      <c r="H52" s="267"/>
      <c r="I52" s="267"/>
      <c r="J52" s="268"/>
      <c r="K52" s="266"/>
      <c r="L52" s="267"/>
      <c r="M52" s="267"/>
      <c r="N52" s="267"/>
      <c r="O52" s="268"/>
      <c r="P52" s="266"/>
      <c r="Q52" s="267"/>
      <c r="R52" s="267"/>
      <c r="S52" s="267"/>
      <c r="T52" s="268"/>
      <c r="U52" s="266"/>
      <c r="V52" s="267"/>
      <c r="W52" s="267"/>
      <c r="X52" s="267"/>
      <c r="Y52" s="268"/>
      <c r="Z52" s="266"/>
      <c r="AA52" s="267"/>
      <c r="AB52" s="267"/>
      <c r="AC52" s="267"/>
      <c r="AD52" s="268"/>
      <c r="AE52" s="266"/>
      <c r="AF52" s="267"/>
      <c r="AG52" s="267"/>
      <c r="AH52" s="267"/>
      <c r="AI52" s="268"/>
    </row>
    <row r="53" spans="1:35">
      <c r="A53" s="266"/>
      <c r="B53" s="267"/>
      <c r="C53" s="267"/>
      <c r="D53" s="267"/>
      <c r="E53" s="268"/>
      <c r="F53" s="266"/>
      <c r="G53" s="267"/>
      <c r="H53" s="267"/>
      <c r="I53" s="267"/>
      <c r="J53" s="268"/>
      <c r="K53" s="266"/>
      <c r="L53" s="267"/>
      <c r="M53" s="267"/>
      <c r="N53" s="267"/>
      <c r="O53" s="268"/>
      <c r="P53" s="266"/>
      <c r="Q53" s="267"/>
      <c r="R53" s="267"/>
      <c r="S53" s="267"/>
      <c r="T53" s="268"/>
      <c r="U53" s="266"/>
      <c r="V53" s="267"/>
      <c r="W53" s="267"/>
      <c r="X53" s="267"/>
      <c r="Y53" s="268"/>
      <c r="Z53" s="266"/>
      <c r="AA53" s="267"/>
      <c r="AB53" s="267"/>
      <c r="AC53" s="267"/>
      <c r="AD53" s="268"/>
      <c r="AE53" s="266"/>
      <c r="AF53" s="267"/>
      <c r="AG53" s="267"/>
      <c r="AH53" s="267"/>
      <c r="AI53" s="268"/>
    </row>
    <row r="54" spans="1:35">
      <c r="A54" s="266"/>
      <c r="B54" s="267"/>
      <c r="C54" s="267"/>
      <c r="D54" s="267"/>
      <c r="E54" s="268"/>
      <c r="F54" s="266"/>
      <c r="G54" s="267"/>
      <c r="H54" s="267"/>
      <c r="I54" s="267"/>
      <c r="J54" s="268"/>
      <c r="K54" s="266"/>
      <c r="L54" s="267"/>
      <c r="M54" s="267"/>
      <c r="N54" s="267"/>
      <c r="O54" s="268"/>
      <c r="P54" s="266"/>
      <c r="Q54" s="267"/>
      <c r="R54" s="267"/>
      <c r="S54" s="267"/>
      <c r="T54" s="268"/>
      <c r="U54" s="266"/>
      <c r="V54" s="267"/>
      <c r="W54" s="267"/>
      <c r="X54" s="267"/>
      <c r="Y54" s="268"/>
      <c r="Z54" s="266"/>
      <c r="AA54" s="267"/>
      <c r="AB54" s="267"/>
      <c r="AC54" s="267"/>
      <c r="AD54" s="268"/>
      <c r="AE54" s="266"/>
      <c r="AF54" s="267"/>
      <c r="AG54" s="267"/>
      <c r="AH54" s="267"/>
      <c r="AI54" s="268"/>
    </row>
    <row r="55" spans="1:35">
      <c r="A55" s="269"/>
      <c r="B55" s="270"/>
      <c r="C55" s="270"/>
      <c r="D55" s="270"/>
      <c r="E55" s="271"/>
      <c r="F55" s="269"/>
      <c r="G55" s="270"/>
      <c r="H55" s="270"/>
      <c r="I55" s="270"/>
      <c r="J55" s="271"/>
      <c r="K55" s="269"/>
      <c r="L55" s="270"/>
      <c r="M55" s="270"/>
      <c r="N55" s="270"/>
      <c r="O55" s="271"/>
      <c r="P55" s="269"/>
      <c r="Q55" s="270"/>
      <c r="R55" s="270"/>
      <c r="S55" s="270"/>
      <c r="T55" s="271"/>
      <c r="U55" s="269"/>
      <c r="V55" s="270"/>
      <c r="W55" s="270"/>
      <c r="X55" s="270"/>
      <c r="Y55" s="271"/>
      <c r="Z55" s="269"/>
      <c r="AA55" s="270"/>
      <c r="AB55" s="270"/>
      <c r="AC55" s="270"/>
      <c r="AD55" s="271"/>
      <c r="AE55" s="269"/>
      <c r="AF55" s="270"/>
      <c r="AG55" s="270"/>
      <c r="AH55" s="270"/>
      <c r="AI55" s="271"/>
    </row>
    <row r="56" spans="1:35">
      <c r="A56" s="269"/>
      <c r="B56" s="270"/>
      <c r="C56" s="270"/>
      <c r="D56" s="270"/>
      <c r="E56" s="271"/>
      <c r="F56" s="269"/>
      <c r="G56" s="270"/>
      <c r="H56" s="270"/>
      <c r="I56" s="270"/>
      <c r="J56" s="271"/>
      <c r="K56" s="269"/>
      <c r="L56" s="270"/>
      <c r="M56" s="270"/>
      <c r="N56" s="270"/>
      <c r="O56" s="271"/>
      <c r="P56" s="269"/>
      <c r="Q56" s="270"/>
      <c r="R56" s="270"/>
      <c r="S56" s="270"/>
      <c r="T56" s="271"/>
      <c r="U56" s="269"/>
      <c r="V56" s="270"/>
      <c r="W56" s="270"/>
      <c r="X56" s="270"/>
      <c r="Y56" s="271"/>
      <c r="Z56" s="269"/>
      <c r="AA56" s="270"/>
      <c r="AB56" s="270"/>
      <c r="AC56" s="270"/>
      <c r="AD56" s="271"/>
      <c r="AE56" s="269"/>
      <c r="AF56" s="270"/>
      <c r="AG56" s="270"/>
      <c r="AH56" s="270"/>
      <c r="AI56" s="271"/>
    </row>
    <row r="57" spans="1:35">
      <c r="A57" s="269"/>
      <c r="B57" s="270"/>
      <c r="C57" s="270"/>
      <c r="D57" s="270"/>
      <c r="E57" s="271"/>
      <c r="F57" s="269"/>
      <c r="G57" s="270"/>
      <c r="H57" s="270"/>
      <c r="I57" s="270"/>
      <c r="J57" s="271"/>
      <c r="K57" s="269"/>
      <c r="L57" s="270"/>
      <c r="M57" s="270"/>
      <c r="N57" s="270"/>
      <c r="O57" s="271"/>
      <c r="P57" s="269"/>
      <c r="Q57" s="270"/>
      <c r="R57" s="270"/>
      <c r="S57" s="270"/>
      <c r="T57" s="271"/>
      <c r="U57" s="269"/>
      <c r="V57" s="270"/>
      <c r="W57" s="270"/>
      <c r="X57" s="270"/>
      <c r="Y57" s="271"/>
      <c r="Z57" s="269"/>
      <c r="AA57" s="270"/>
      <c r="AB57" s="270"/>
      <c r="AC57" s="270"/>
      <c r="AD57" s="271"/>
      <c r="AE57" s="269"/>
      <c r="AF57" s="270"/>
      <c r="AG57" s="270"/>
      <c r="AH57" s="270"/>
      <c r="AI57" s="271"/>
    </row>
    <row r="58" spans="1:35">
      <c r="A58" s="269"/>
      <c r="B58" s="270"/>
      <c r="C58" s="270"/>
      <c r="D58" s="270"/>
      <c r="E58" s="271"/>
      <c r="F58" s="269"/>
      <c r="G58" s="270"/>
      <c r="H58" s="270"/>
      <c r="I58" s="270"/>
      <c r="J58" s="271"/>
      <c r="K58" s="269"/>
      <c r="L58" s="270"/>
      <c r="M58" s="270"/>
      <c r="N58" s="270"/>
      <c r="O58" s="271"/>
      <c r="P58" s="269"/>
      <c r="Q58" s="270"/>
      <c r="R58" s="270"/>
      <c r="S58" s="270"/>
      <c r="T58" s="271"/>
      <c r="U58" s="269"/>
      <c r="V58" s="270"/>
      <c r="W58" s="270"/>
      <c r="X58" s="270"/>
      <c r="Y58" s="271"/>
      <c r="Z58" s="269"/>
      <c r="AA58" s="270"/>
      <c r="AB58" s="270"/>
      <c r="AC58" s="270"/>
      <c r="AD58" s="271"/>
      <c r="AE58" s="269"/>
      <c r="AF58" s="270"/>
      <c r="AG58" s="270"/>
      <c r="AH58" s="270"/>
      <c r="AI58" s="271"/>
    </row>
    <row r="59" spans="1:35">
      <c r="A59" s="269"/>
      <c r="B59" s="270"/>
      <c r="C59" s="270"/>
      <c r="D59" s="270"/>
      <c r="E59" s="271"/>
      <c r="F59" s="269"/>
      <c r="G59" s="270"/>
      <c r="H59" s="270"/>
      <c r="I59" s="270"/>
      <c r="J59" s="271"/>
      <c r="K59" s="269"/>
      <c r="L59" s="270"/>
      <c r="M59" s="270"/>
      <c r="N59" s="270"/>
      <c r="O59" s="271"/>
      <c r="P59" s="269"/>
      <c r="Q59" s="270"/>
      <c r="R59" s="270"/>
      <c r="S59" s="270"/>
      <c r="T59" s="271"/>
      <c r="U59" s="269"/>
      <c r="V59" s="270"/>
      <c r="W59" s="270"/>
      <c r="X59" s="270"/>
      <c r="Y59" s="271"/>
      <c r="Z59" s="269"/>
      <c r="AA59" s="270"/>
      <c r="AB59" s="270"/>
      <c r="AC59" s="270"/>
      <c r="AD59" s="271"/>
      <c r="AE59" s="269"/>
      <c r="AF59" s="270"/>
      <c r="AG59" s="270"/>
      <c r="AH59" s="270"/>
      <c r="AI59" s="271"/>
    </row>
    <row r="60" spans="1:35">
      <c r="A60" s="269"/>
      <c r="B60" s="270"/>
      <c r="C60" s="270"/>
      <c r="D60" s="270"/>
      <c r="E60" s="271"/>
      <c r="F60" s="269"/>
      <c r="G60" s="270"/>
      <c r="H60" s="270"/>
      <c r="I60" s="270"/>
      <c r="J60" s="271"/>
      <c r="K60" s="269"/>
      <c r="L60" s="270"/>
      <c r="M60" s="270"/>
      <c r="N60" s="270"/>
      <c r="O60" s="271"/>
      <c r="P60" s="269"/>
      <c r="Q60" s="270"/>
      <c r="R60" s="270"/>
      <c r="S60" s="270"/>
      <c r="T60" s="271"/>
      <c r="U60" s="269"/>
      <c r="V60" s="270"/>
      <c r="W60" s="270"/>
      <c r="X60" s="270"/>
      <c r="Y60" s="271"/>
      <c r="Z60" s="269"/>
      <c r="AA60" s="270"/>
      <c r="AB60" s="270"/>
      <c r="AC60" s="270"/>
      <c r="AD60" s="271"/>
      <c r="AE60" s="269"/>
      <c r="AF60" s="270"/>
      <c r="AG60" s="270"/>
      <c r="AH60" s="270"/>
      <c r="AI60" s="271"/>
    </row>
    <row r="61" spans="1:35">
      <c r="A61" s="269"/>
      <c r="B61" s="270"/>
      <c r="C61" s="270"/>
      <c r="D61" s="270"/>
      <c r="E61" s="271"/>
      <c r="F61" s="269"/>
      <c r="G61" s="270"/>
      <c r="H61" s="270"/>
      <c r="I61" s="270"/>
      <c r="J61" s="271"/>
      <c r="K61" s="269"/>
      <c r="L61" s="270"/>
      <c r="M61" s="270"/>
      <c r="N61" s="270"/>
      <c r="O61" s="271"/>
      <c r="P61" s="269"/>
      <c r="Q61" s="270"/>
      <c r="R61" s="270"/>
      <c r="S61" s="270"/>
      <c r="T61" s="271"/>
      <c r="U61" s="269"/>
      <c r="V61" s="270"/>
      <c r="W61" s="270"/>
      <c r="X61" s="270"/>
      <c r="Y61" s="271"/>
      <c r="Z61" s="269"/>
      <c r="AA61" s="270"/>
      <c r="AB61" s="270"/>
      <c r="AC61" s="270"/>
      <c r="AD61" s="271"/>
      <c r="AE61" s="269"/>
      <c r="AF61" s="270"/>
      <c r="AG61" s="270"/>
      <c r="AH61" s="270"/>
      <c r="AI61" s="271"/>
    </row>
    <row r="62" spans="1:35">
      <c r="A62" s="269"/>
      <c r="B62" s="270"/>
      <c r="C62" s="270"/>
      <c r="D62" s="270"/>
      <c r="E62" s="271"/>
      <c r="F62" s="269"/>
      <c r="G62" s="270"/>
      <c r="H62" s="270"/>
      <c r="I62" s="270"/>
      <c r="J62" s="271"/>
      <c r="K62" s="269"/>
      <c r="L62" s="270"/>
      <c r="M62" s="270"/>
      <c r="N62" s="270"/>
      <c r="O62" s="271"/>
      <c r="P62" s="269"/>
      <c r="Q62" s="270"/>
      <c r="R62" s="270"/>
      <c r="S62" s="270"/>
      <c r="T62" s="271"/>
      <c r="U62" s="269"/>
      <c r="V62" s="270"/>
      <c r="W62" s="270"/>
      <c r="X62" s="270"/>
      <c r="Y62" s="271"/>
      <c r="Z62" s="269"/>
      <c r="AA62" s="270"/>
      <c r="AB62" s="270"/>
      <c r="AC62" s="270"/>
      <c r="AD62" s="271"/>
      <c r="AE62" s="269"/>
      <c r="AF62" s="270"/>
      <c r="AG62" s="270"/>
      <c r="AH62" s="270"/>
      <c r="AI62" s="271"/>
    </row>
    <row r="63" spans="1:35">
      <c r="A63" s="269"/>
      <c r="B63" s="270"/>
      <c r="C63" s="270"/>
      <c r="D63" s="270"/>
      <c r="E63" s="271"/>
      <c r="F63" s="269"/>
      <c r="G63" s="270"/>
      <c r="H63" s="270"/>
      <c r="I63" s="270"/>
      <c r="J63" s="271"/>
      <c r="K63" s="269"/>
      <c r="L63" s="270"/>
      <c r="M63" s="270"/>
      <c r="N63" s="270"/>
      <c r="O63" s="271"/>
      <c r="P63" s="269"/>
      <c r="Q63" s="270"/>
      <c r="R63" s="270"/>
      <c r="S63" s="270"/>
      <c r="T63" s="271"/>
      <c r="U63" s="269"/>
      <c r="V63" s="270"/>
      <c r="W63" s="270"/>
      <c r="X63" s="270"/>
      <c r="Y63" s="271"/>
      <c r="Z63" s="269"/>
      <c r="AA63" s="270"/>
      <c r="AB63" s="270"/>
      <c r="AC63" s="270"/>
      <c r="AD63" s="271"/>
      <c r="AE63" s="269"/>
      <c r="AF63" s="270"/>
      <c r="AG63" s="270"/>
      <c r="AH63" s="270"/>
      <c r="AI63" s="271"/>
    </row>
    <row r="64" spans="1:35">
      <c r="A64" s="269"/>
      <c r="B64" s="270"/>
      <c r="C64" s="270"/>
      <c r="D64" s="270"/>
      <c r="E64" s="271"/>
      <c r="F64" s="269"/>
      <c r="G64" s="270"/>
      <c r="H64" s="270"/>
      <c r="I64" s="270"/>
      <c r="J64" s="271"/>
      <c r="K64" s="269"/>
      <c r="L64" s="270"/>
      <c r="M64" s="270"/>
      <c r="N64" s="270"/>
      <c r="O64" s="271"/>
      <c r="P64" s="269"/>
      <c r="Q64" s="270"/>
      <c r="R64" s="270"/>
      <c r="S64" s="270"/>
      <c r="T64" s="271"/>
      <c r="U64" s="269"/>
      <c r="V64" s="270"/>
      <c r="W64" s="270"/>
      <c r="X64" s="270"/>
      <c r="Y64" s="271"/>
      <c r="Z64" s="269"/>
      <c r="AA64" s="270"/>
      <c r="AB64" s="270"/>
      <c r="AC64" s="270"/>
      <c r="AD64" s="271"/>
      <c r="AE64" s="269"/>
      <c r="AF64" s="270"/>
      <c r="AG64" s="270"/>
      <c r="AH64" s="270"/>
      <c r="AI64" s="271"/>
    </row>
    <row r="65" spans="1:35">
      <c r="A65" s="269"/>
      <c r="B65" s="270"/>
      <c r="C65" s="270"/>
      <c r="D65" s="270"/>
      <c r="E65" s="271"/>
      <c r="F65" s="269"/>
      <c r="G65" s="270"/>
      <c r="H65" s="270"/>
      <c r="I65" s="270"/>
      <c r="J65" s="271"/>
      <c r="K65" s="269"/>
      <c r="L65" s="270"/>
      <c r="M65" s="270"/>
      <c r="N65" s="270"/>
      <c r="O65" s="271"/>
      <c r="P65" s="269"/>
      <c r="Q65" s="270"/>
      <c r="R65" s="270"/>
      <c r="S65" s="270"/>
      <c r="T65" s="271"/>
      <c r="U65" s="269"/>
      <c r="V65" s="270"/>
      <c r="W65" s="270"/>
      <c r="X65" s="270"/>
      <c r="Y65" s="271"/>
      <c r="Z65" s="269"/>
      <c r="AA65" s="270"/>
      <c r="AB65" s="270"/>
      <c r="AC65" s="270"/>
      <c r="AD65" s="271"/>
      <c r="AE65" s="269"/>
      <c r="AF65" s="270"/>
      <c r="AG65" s="270"/>
      <c r="AH65" s="270"/>
      <c r="AI65" s="271"/>
    </row>
    <row r="66" spans="1:35">
      <c r="A66" s="269"/>
      <c r="B66" s="270"/>
      <c r="C66" s="270"/>
      <c r="D66" s="270"/>
      <c r="E66" s="271"/>
      <c r="F66" s="269"/>
      <c r="G66" s="270"/>
      <c r="H66" s="270"/>
      <c r="I66" s="270"/>
      <c r="J66" s="271"/>
      <c r="K66" s="269"/>
      <c r="L66" s="270"/>
      <c r="M66" s="270"/>
      <c r="N66" s="270"/>
      <c r="O66" s="271"/>
      <c r="P66" s="269"/>
      <c r="Q66" s="270"/>
      <c r="R66" s="270"/>
      <c r="S66" s="270"/>
      <c r="T66" s="271"/>
      <c r="U66" s="269"/>
      <c r="V66" s="270"/>
      <c r="W66" s="270"/>
      <c r="X66" s="270"/>
      <c r="Y66" s="271"/>
      <c r="Z66" s="269"/>
      <c r="AA66" s="270"/>
      <c r="AB66" s="270"/>
      <c r="AC66" s="270"/>
      <c r="AD66" s="271"/>
      <c r="AE66" s="269"/>
      <c r="AF66" s="270"/>
      <c r="AG66" s="270"/>
      <c r="AH66" s="270"/>
      <c r="AI66" s="271"/>
    </row>
    <row r="67" spans="1:35">
      <c r="A67" s="269"/>
      <c r="B67" s="270"/>
      <c r="C67" s="270"/>
      <c r="D67" s="270"/>
      <c r="E67" s="271"/>
      <c r="F67" s="269"/>
      <c r="G67" s="270"/>
      <c r="H67" s="270"/>
      <c r="I67" s="270"/>
      <c r="J67" s="271"/>
      <c r="K67" s="269"/>
      <c r="L67" s="270"/>
      <c r="M67" s="270"/>
      <c r="N67" s="270"/>
      <c r="O67" s="271"/>
      <c r="P67" s="269"/>
      <c r="Q67" s="270"/>
      <c r="R67" s="270"/>
      <c r="S67" s="270"/>
      <c r="T67" s="271"/>
      <c r="U67" s="269"/>
      <c r="V67" s="270"/>
      <c r="W67" s="270"/>
      <c r="X67" s="270"/>
      <c r="Y67" s="271"/>
      <c r="Z67" s="269"/>
      <c r="AA67" s="270"/>
      <c r="AB67" s="270"/>
      <c r="AC67" s="270"/>
      <c r="AD67" s="271"/>
      <c r="AE67" s="269"/>
      <c r="AF67" s="270"/>
      <c r="AG67" s="270"/>
      <c r="AH67" s="270"/>
      <c r="AI67" s="271"/>
    </row>
    <row r="68" spans="1:35">
      <c r="A68" s="269"/>
      <c r="B68" s="270"/>
      <c r="C68" s="270"/>
      <c r="D68" s="270"/>
      <c r="E68" s="271"/>
      <c r="F68" s="269"/>
      <c r="G68" s="270"/>
      <c r="H68" s="270"/>
      <c r="I68" s="270"/>
      <c r="J68" s="271"/>
      <c r="K68" s="269"/>
      <c r="L68" s="270"/>
      <c r="M68" s="270"/>
      <c r="N68" s="270"/>
      <c r="O68" s="271"/>
      <c r="P68" s="269"/>
      <c r="Q68" s="270"/>
      <c r="R68" s="270"/>
      <c r="S68" s="270"/>
      <c r="T68" s="271"/>
      <c r="U68" s="269"/>
      <c r="V68" s="270"/>
      <c r="W68" s="270"/>
      <c r="X68" s="270"/>
      <c r="Y68" s="271"/>
      <c r="Z68" s="269"/>
      <c r="AA68" s="270"/>
      <c r="AB68" s="270"/>
      <c r="AC68" s="270"/>
      <c r="AD68" s="271"/>
      <c r="AE68" s="269"/>
      <c r="AF68" s="270"/>
      <c r="AG68" s="270"/>
      <c r="AH68" s="270"/>
      <c r="AI68" s="271"/>
    </row>
    <row r="69" spans="1:35">
      <c r="A69" s="269"/>
      <c r="B69" s="270"/>
      <c r="C69" s="270"/>
      <c r="D69" s="270"/>
      <c r="E69" s="271"/>
      <c r="F69" s="269"/>
      <c r="G69" s="270"/>
      <c r="H69" s="270"/>
      <c r="I69" s="270"/>
      <c r="J69" s="271"/>
      <c r="K69" s="269"/>
      <c r="L69" s="270"/>
      <c r="M69" s="270"/>
      <c r="N69" s="270"/>
      <c r="O69" s="271"/>
      <c r="P69" s="269"/>
      <c r="Q69" s="270"/>
      <c r="R69" s="270"/>
      <c r="S69" s="270"/>
      <c r="T69" s="271"/>
      <c r="U69" s="269"/>
      <c r="V69" s="270"/>
      <c r="W69" s="270"/>
      <c r="X69" s="270"/>
      <c r="Y69" s="271"/>
      <c r="Z69" s="269"/>
      <c r="AA69" s="270"/>
      <c r="AB69" s="270"/>
      <c r="AC69" s="270"/>
      <c r="AD69" s="271"/>
      <c r="AE69" s="269"/>
      <c r="AF69" s="270"/>
      <c r="AG69" s="270"/>
      <c r="AH69" s="270"/>
      <c r="AI69" s="271"/>
    </row>
    <row r="70" spans="1:35">
      <c r="A70" s="269"/>
      <c r="B70" s="270"/>
      <c r="C70" s="270"/>
      <c r="D70" s="270"/>
      <c r="E70" s="271"/>
      <c r="F70" s="269"/>
      <c r="G70" s="270"/>
      <c r="H70" s="270"/>
      <c r="I70" s="270"/>
      <c r="J70" s="271"/>
      <c r="K70" s="269"/>
      <c r="L70" s="270"/>
      <c r="M70" s="270"/>
      <c r="N70" s="270"/>
      <c r="O70" s="271"/>
      <c r="P70" s="269"/>
      <c r="Q70" s="270"/>
      <c r="R70" s="270"/>
      <c r="S70" s="270"/>
      <c r="T70" s="271"/>
      <c r="U70" s="269"/>
      <c r="V70" s="270"/>
      <c r="W70" s="270"/>
      <c r="X70" s="270"/>
      <c r="Y70" s="271"/>
      <c r="Z70" s="269"/>
      <c r="AA70" s="270"/>
      <c r="AB70" s="270"/>
      <c r="AC70" s="270"/>
      <c r="AD70" s="271"/>
      <c r="AE70" s="269"/>
      <c r="AF70" s="270"/>
      <c r="AG70" s="270"/>
      <c r="AH70" s="270"/>
      <c r="AI70" s="271"/>
    </row>
    <row r="71" spans="1:35">
      <c r="A71" s="269"/>
      <c r="B71" s="270"/>
      <c r="C71" s="270"/>
      <c r="D71" s="270"/>
      <c r="E71" s="271"/>
      <c r="F71" s="269"/>
      <c r="G71" s="270"/>
      <c r="H71" s="270"/>
      <c r="I71" s="270"/>
      <c r="J71" s="271"/>
      <c r="K71" s="269"/>
      <c r="L71" s="270"/>
      <c r="M71" s="270"/>
      <c r="N71" s="270"/>
      <c r="O71" s="271"/>
      <c r="P71" s="269"/>
      <c r="Q71" s="270"/>
      <c r="R71" s="270"/>
      <c r="S71" s="270"/>
      <c r="T71" s="271"/>
      <c r="U71" s="269"/>
      <c r="V71" s="270"/>
      <c r="W71" s="270"/>
      <c r="X71" s="270"/>
      <c r="Y71" s="271"/>
      <c r="Z71" s="269"/>
      <c r="AA71" s="270"/>
      <c r="AB71" s="270"/>
      <c r="AC71" s="270"/>
      <c r="AD71" s="271"/>
      <c r="AE71" s="269"/>
      <c r="AF71" s="270"/>
      <c r="AG71" s="270"/>
      <c r="AH71" s="270"/>
      <c r="AI71" s="271"/>
    </row>
    <row r="72" spans="1:35">
      <c r="A72" s="269"/>
      <c r="B72" s="270"/>
      <c r="C72" s="270"/>
      <c r="D72" s="270"/>
      <c r="E72" s="271"/>
      <c r="F72" s="269"/>
      <c r="G72" s="270"/>
      <c r="H72" s="270"/>
      <c r="I72" s="270"/>
      <c r="J72" s="271"/>
      <c r="K72" s="269"/>
      <c r="L72" s="270"/>
      <c r="M72" s="270"/>
      <c r="N72" s="270"/>
      <c r="O72" s="271"/>
      <c r="P72" s="269"/>
      <c r="Q72" s="270"/>
      <c r="R72" s="270"/>
      <c r="S72" s="270"/>
      <c r="T72" s="271"/>
      <c r="U72" s="269"/>
      <c r="V72" s="270"/>
      <c r="W72" s="270"/>
      <c r="X72" s="270"/>
      <c r="Y72" s="271"/>
      <c r="Z72" s="269"/>
      <c r="AA72" s="270"/>
      <c r="AB72" s="270"/>
      <c r="AC72" s="270"/>
      <c r="AD72" s="271"/>
      <c r="AE72" s="269"/>
      <c r="AF72" s="270"/>
      <c r="AG72" s="270"/>
      <c r="AH72" s="270"/>
      <c r="AI72" s="271"/>
    </row>
    <row r="73" spans="1:35">
      <c r="A73" s="269"/>
      <c r="B73" s="270"/>
      <c r="C73" s="270"/>
      <c r="D73" s="270"/>
      <c r="E73" s="271"/>
      <c r="F73" s="269"/>
      <c r="G73" s="270"/>
      <c r="H73" s="270"/>
      <c r="I73" s="270"/>
      <c r="J73" s="271"/>
      <c r="K73" s="269"/>
      <c r="L73" s="270"/>
      <c r="M73" s="270"/>
      <c r="N73" s="270"/>
      <c r="O73" s="271"/>
      <c r="P73" s="269"/>
      <c r="Q73" s="270"/>
      <c r="R73" s="270"/>
      <c r="S73" s="270"/>
      <c r="T73" s="271"/>
      <c r="U73" s="269"/>
      <c r="V73" s="270"/>
      <c r="W73" s="270"/>
      <c r="X73" s="270"/>
      <c r="Y73" s="271"/>
      <c r="Z73" s="269"/>
      <c r="AA73" s="270"/>
      <c r="AB73" s="270"/>
      <c r="AC73" s="270"/>
      <c r="AD73" s="271"/>
      <c r="AE73" s="269"/>
      <c r="AF73" s="270"/>
      <c r="AG73" s="270"/>
      <c r="AH73" s="270"/>
      <c r="AI73" s="271"/>
    </row>
    <row r="74" spans="1:35">
      <c r="A74" s="269"/>
      <c r="B74" s="270"/>
      <c r="C74" s="270"/>
      <c r="D74" s="270"/>
      <c r="E74" s="271"/>
      <c r="F74" s="269"/>
      <c r="G74" s="270"/>
      <c r="H74" s="270"/>
      <c r="I74" s="270"/>
      <c r="J74" s="271"/>
      <c r="K74" s="269"/>
      <c r="L74" s="270"/>
      <c r="M74" s="270"/>
      <c r="N74" s="270"/>
      <c r="O74" s="271"/>
      <c r="P74" s="269"/>
      <c r="Q74" s="270"/>
      <c r="R74" s="270"/>
      <c r="S74" s="270"/>
      <c r="T74" s="271"/>
      <c r="U74" s="269"/>
      <c r="V74" s="270"/>
      <c r="W74" s="270"/>
      <c r="X74" s="270"/>
      <c r="Y74" s="271"/>
      <c r="Z74" s="269"/>
      <c r="AA74" s="270"/>
      <c r="AB74" s="270"/>
      <c r="AC74" s="270"/>
      <c r="AD74" s="271"/>
      <c r="AE74" s="269"/>
      <c r="AF74" s="270"/>
      <c r="AG74" s="270"/>
      <c r="AH74" s="270"/>
      <c r="AI74" s="271"/>
    </row>
    <row r="75" spans="1:35">
      <c r="A75" s="269"/>
      <c r="B75" s="270"/>
      <c r="C75" s="270"/>
      <c r="D75" s="270"/>
      <c r="E75" s="271"/>
      <c r="F75" s="269"/>
      <c r="G75" s="270"/>
      <c r="H75" s="270"/>
      <c r="I75" s="270"/>
      <c r="J75" s="271"/>
      <c r="K75" s="269"/>
      <c r="L75" s="270"/>
      <c r="M75" s="270"/>
      <c r="N75" s="270"/>
      <c r="O75" s="271"/>
      <c r="P75" s="269"/>
      <c r="Q75" s="270"/>
      <c r="R75" s="270"/>
      <c r="S75" s="270"/>
      <c r="T75" s="271"/>
      <c r="U75" s="269"/>
      <c r="V75" s="270"/>
      <c r="W75" s="270"/>
      <c r="X75" s="270"/>
      <c r="Y75" s="271"/>
      <c r="Z75" s="269"/>
      <c r="AA75" s="270"/>
      <c r="AB75" s="270"/>
      <c r="AC75" s="270"/>
      <c r="AD75" s="271"/>
      <c r="AE75" s="269"/>
      <c r="AF75" s="270"/>
      <c r="AG75" s="270"/>
      <c r="AH75" s="270"/>
      <c r="AI75" s="271"/>
    </row>
    <row r="76" spans="1:35">
      <c r="A76" s="269"/>
      <c r="B76" s="270"/>
      <c r="C76" s="270"/>
      <c r="D76" s="270"/>
      <c r="E76" s="271"/>
      <c r="F76" s="269"/>
      <c r="G76" s="270"/>
      <c r="H76" s="270"/>
      <c r="I76" s="270"/>
      <c r="J76" s="271"/>
      <c r="K76" s="269"/>
      <c r="L76" s="270"/>
      <c r="M76" s="270"/>
      <c r="N76" s="270"/>
      <c r="O76" s="271"/>
      <c r="P76" s="269"/>
      <c r="Q76" s="270"/>
      <c r="R76" s="270"/>
      <c r="S76" s="270"/>
      <c r="T76" s="271"/>
      <c r="U76" s="269"/>
      <c r="V76" s="270"/>
      <c r="W76" s="270"/>
      <c r="X76" s="270"/>
      <c r="Y76" s="271"/>
      <c r="Z76" s="269"/>
      <c r="AA76" s="270"/>
      <c r="AB76" s="270"/>
      <c r="AC76" s="270"/>
      <c r="AD76" s="271"/>
      <c r="AE76" s="269"/>
      <c r="AF76" s="270"/>
      <c r="AG76" s="270"/>
      <c r="AH76" s="270"/>
      <c r="AI76" s="271"/>
    </row>
    <row r="77" spans="1:35">
      <c r="A77" s="269"/>
      <c r="B77" s="270"/>
      <c r="C77" s="270"/>
      <c r="D77" s="270"/>
      <c r="E77" s="271"/>
      <c r="F77" s="269"/>
      <c r="G77" s="270"/>
      <c r="H77" s="270"/>
      <c r="I77" s="270"/>
      <c r="J77" s="271"/>
      <c r="K77" s="269"/>
      <c r="L77" s="270"/>
      <c r="M77" s="270"/>
      <c r="N77" s="270"/>
      <c r="O77" s="271"/>
      <c r="P77" s="269"/>
      <c r="Q77" s="270"/>
      <c r="R77" s="270"/>
      <c r="S77" s="270"/>
      <c r="T77" s="271"/>
      <c r="U77" s="269"/>
      <c r="V77" s="270"/>
      <c r="W77" s="270"/>
      <c r="X77" s="270"/>
      <c r="Y77" s="271"/>
      <c r="Z77" s="269"/>
      <c r="AA77" s="270"/>
      <c r="AB77" s="270"/>
      <c r="AC77" s="270"/>
      <c r="AD77" s="271"/>
      <c r="AE77" s="269"/>
      <c r="AF77" s="270"/>
      <c r="AG77" s="270"/>
      <c r="AH77" s="270"/>
      <c r="AI77" s="271"/>
    </row>
    <row r="78" spans="1:35">
      <c r="A78" s="269"/>
      <c r="B78" s="270"/>
      <c r="C78" s="270"/>
      <c r="D78" s="270"/>
      <c r="E78" s="271"/>
      <c r="F78" s="269"/>
      <c r="G78" s="270"/>
      <c r="H78" s="270"/>
      <c r="I78" s="270"/>
      <c r="J78" s="271"/>
      <c r="K78" s="269"/>
      <c r="L78" s="270"/>
      <c r="M78" s="270"/>
      <c r="N78" s="270"/>
      <c r="O78" s="271"/>
      <c r="P78" s="269"/>
      <c r="Q78" s="270"/>
      <c r="R78" s="270"/>
      <c r="S78" s="270"/>
      <c r="T78" s="271"/>
      <c r="U78" s="269"/>
      <c r="V78" s="270"/>
      <c r="W78" s="270"/>
      <c r="X78" s="270"/>
      <c r="Y78" s="271"/>
      <c r="Z78" s="269"/>
      <c r="AA78" s="270"/>
      <c r="AB78" s="270"/>
      <c r="AC78" s="270"/>
      <c r="AD78" s="271"/>
      <c r="AE78" s="269"/>
      <c r="AF78" s="270"/>
      <c r="AG78" s="270"/>
      <c r="AH78" s="270"/>
      <c r="AI78" s="271"/>
    </row>
    <row r="79" spans="1:35">
      <c r="A79" s="269"/>
      <c r="B79" s="270"/>
      <c r="C79" s="270"/>
      <c r="D79" s="270"/>
      <c r="E79" s="271"/>
      <c r="F79" s="269"/>
      <c r="G79" s="270"/>
      <c r="H79" s="270"/>
      <c r="I79" s="270"/>
      <c r="J79" s="271"/>
      <c r="K79" s="269"/>
      <c r="L79" s="270"/>
      <c r="M79" s="270"/>
      <c r="N79" s="270"/>
      <c r="O79" s="271"/>
      <c r="P79" s="269"/>
      <c r="Q79" s="270"/>
      <c r="R79" s="270"/>
      <c r="S79" s="270"/>
      <c r="T79" s="271"/>
      <c r="U79" s="269"/>
      <c r="V79" s="270"/>
      <c r="W79" s="270"/>
      <c r="X79" s="270"/>
      <c r="Y79" s="271"/>
      <c r="Z79" s="269"/>
      <c r="AA79" s="270"/>
      <c r="AB79" s="270"/>
      <c r="AC79" s="270"/>
      <c r="AD79" s="271"/>
      <c r="AE79" s="269"/>
      <c r="AF79" s="270"/>
      <c r="AG79" s="270"/>
      <c r="AH79" s="270"/>
      <c r="AI79" s="271"/>
    </row>
    <row r="80" spans="1:35">
      <c r="A80" s="269"/>
      <c r="B80" s="270"/>
      <c r="C80" s="270"/>
      <c r="D80" s="270"/>
      <c r="E80" s="271"/>
      <c r="F80" s="269"/>
      <c r="G80" s="270"/>
      <c r="H80" s="270"/>
      <c r="I80" s="270"/>
      <c r="J80" s="271"/>
      <c r="K80" s="269"/>
      <c r="L80" s="270"/>
      <c r="M80" s="270"/>
      <c r="N80" s="270"/>
      <c r="O80" s="271"/>
      <c r="P80" s="269"/>
      <c r="Q80" s="270"/>
      <c r="R80" s="270"/>
      <c r="S80" s="270"/>
      <c r="T80" s="271"/>
      <c r="U80" s="269"/>
      <c r="V80" s="270"/>
      <c r="W80" s="270"/>
      <c r="X80" s="270"/>
      <c r="Y80" s="271"/>
      <c r="Z80" s="269"/>
      <c r="AA80" s="270"/>
      <c r="AB80" s="270"/>
      <c r="AC80" s="270"/>
      <c r="AD80" s="271"/>
      <c r="AE80" s="269"/>
      <c r="AF80" s="270"/>
      <c r="AG80" s="270"/>
      <c r="AH80" s="270"/>
      <c r="AI80" s="271"/>
    </row>
    <row r="81" spans="1:35" ht="15.6" thickBot="1">
      <c r="A81" s="272"/>
      <c r="B81" s="273"/>
      <c r="C81" s="273"/>
      <c r="D81" s="273"/>
      <c r="E81" s="274"/>
      <c r="F81" s="272"/>
      <c r="G81" s="273"/>
      <c r="H81" s="273"/>
      <c r="I81" s="273"/>
      <c r="J81" s="274"/>
      <c r="K81" s="272"/>
      <c r="L81" s="273"/>
      <c r="M81" s="273"/>
      <c r="N81" s="273"/>
      <c r="O81" s="274"/>
      <c r="P81" s="272"/>
      <c r="Q81" s="273"/>
      <c r="R81" s="273"/>
      <c r="S81" s="273"/>
      <c r="T81" s="274"/>
      <c r="U81" s="272"/>
      <c r="V81" s="273"/>
      <c r="W81" s="273"/>
      <c r="X81" s="273"/>
      <c r="Y81" s="274"/>
      <c r="Z81" s="272"/>
      <c r="AA81" s="273"/>
      <c r="AB81" s="273"/>
      <c r="AC81" s="273"/>
      <c r="AD81" s="274"/>
      <c r="AE81" s="272"/>
      <c r="AF81" s="273"/>
      <c r="AG81" s="273"/>
      <c r="AH81" s="273"/>
      <c r="AI81" s="274"/>
    </row>
    <row r="82" spans="1:35" ht="15.6" thickTop="1"/>
  </sheetData>
  <sheetProtection algorithmName="SHA-512" hashValue="pBJrC71Q+/PfD2dxBDePMrnhu5gzxbdJcV39FMdN2oi295oUFTE6V7YBZwp6VMna8FDH4AiQetGBxNzZjmQnjQ==" saltValue="Rf/ji8LRsK1KYd7f5t8kPw==" spinCount="100000" sheet="1" objects="1" scenarios="1"/>
  <mergeCells count="14">
    <mergeCell ref="AF1:AI1"/>
    <mergeCell ref="B42:E42"/>
    <mergeCell ref="G42:J42"/>
    <mergeCell ref="L42:O42"/>
    <mergeCell ref="Q42:T42"/>
    <mergeCell ref="V42:Y42"/>
    <mergeCell ref="AA42:AD42"/>
    <mergeCell ref="AF42:AI42"/>
    <mergeCell ref="B1:E1"/>
    <mergeCell ref="G1:J1"/>
    <mergeCell ref="L1:O1"/>
    <mergeCell ref="Q1:T1"/>
    <mergeCell ref="V1:Y1"/>
    <mergeCell ref="AA1:AD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008CFE-67BA-4CFA-9543-45F2ABD841F8}">
          <x14:formula1>
            <xm:f>Mixes!$A$1:$A$58</xm:f>
          </x14:formula1>
          <xm:sqref>B3:E3 B44:E44 AF44:AI44 AA44:AD44 V44:Y44 Q44:T44 L44:O44 G44:J44 Q3:T3 AA3:AD3 V3:Y3 L3:O3 AF3:AI3 G3:J3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BG137"/>
  <sheetViews>
    <sheetView workbookViewId="0"/>
  </sheetViews>
  <sheetFormatPr defaultRowHeight="15"/>
  <cols>
    <col min="2" max="2" width="9.54296875" customWidth="1"/>
    <col min="6" max="6" width="9.81640625" customWidth="1"/>
    <col min="10" max="10" width="9.81640625" customWidth="1"/>
    <col min="14" max="14" width="9.81640625" customWidth="1"/>
    <col min="18" max="18" width="9.81640625" customWidth="1"/>
    <col min="22" max="22" width="9.81640625" customWidth="1"/>
    <col min="26" max="26" width="9.81640625" customWidth="1"/>
    <col min="28" max="28" width="8.81640625" style="250" customWidth="1"/>
    <col min="30" max="30" width="9.81640625" customWidth="1"/>
  </cols>
  <sheetData>
    <row r="1" spans="1:59" ht="18">
      <c r="A1" s="245">
        <v>1</v>
      </c>
      <c r="B1" s="214" t="s">
        <v>252</v>
      </c>
      <c r="E1" s="21"/>
      <c r="I1" s="21"/>
      <c r="M1" s="21"/>
      <c r="Q1" s="22"/>
      <c r="U1" s="21"/>
      <c r="Y1" s="21"/>
      <c r="AC1" s="243" t="s">
        <v>253</v>
      </c>
      <c r="AD1" s="242"/>
      <c r="AE1" s="242"/>
      <c r="AF1" s="242"/>
      <c r="AG1" s="241"/>
      <c r="AH1" s="242"/>
      <c r="AI1" s="242"/>
      <c r="AJ1" s="242"/>
      <c r="AK1" s="241"/>
      <c r="AL1" s="242"/>
      <c r="AM1" s="242"/>
      <c r="AN1" s="242"/>
      <c r="AO1" s="241"/>
      <c r="AP1" s="242"/>
      <c r="AQ1" s="242"/>
      <c r="AR1" s="242"/>
      <c r="AS1" s="241"/>
      <c r="AT1" s="242"/>
      <c r="AU1" s="242"/>
      <c r="AV1" s="242"/>
      <c r="AW1" s="241"/>
      <c r="AX1" s="242"/>
      <c r="AY1" s="242"/>
      <c r="AZ1" s="242"/>
      <c r="BA1" s="241"/>
      <c r="BB1" s="242"/>
      <c r="BC1" s="242"/>
      <c r="BE1" t="s">
        <v>229</v>
      </c>
      <c r="BF1" t="s">
        <v>230</v>
      </c>
    </row>
    <row r="2" spans="1:59" ht="18">
      <c r="A2" s="251">
        <v>1</v>
      </c>
      <c r="B2" s="214" t="s">
        <v>255</v>
      </c>
      <c r="E2" s="21"/>
      <c r="I2" s="21"/>
      <c r="M2" s="21"/>
      <c r="Q2" s="22"/>
      <c r="U2" s="21"/>
      <c r="Y2" s="21"/>
      <c r="AC2" s="243"/>
      <c r="AD2" s="242"/>
      <c r="AE2" s="242"/>
      <c r="AF2" s="242"/>
      <c r="AG2" s="241"/>
      <c r="AH2" s="242"/>
      <c r="AI2" s="242"/>
      <c r="AJ2" s="242"/>
      <c r="AK2" s="241"/>
      <c r="AL2" s="242"/>
      <c r="AM2" s="242"/>
      <c r="AN2" s="242"/>
      <c r="AO2" s="241"/>
      <c r="AP2" s="242"/>
      <c r="AQ2" s="242"/>
      <c r="AR2" s="242"/>
      <c r="AS2" s="241"/>
      <c r="AT2" s="242"/>
      <c r="AU2" s="242"/>
      <c r="AV2" s="242"/>
      <c r="AW2" s="241"/>
      <c r="AX2" s="242"/>
      <c r="AY2" s="242"/>
      <c r="AZ2" s="242"/>
      <c r="BA2" s="241"/>
      <c r="BB2" s="242"/>
      <c r="BC2" s="242"/>
      <c r="BE2" t="s">
        <v>234</v>
      </c>
      <c r="BF2" t="s">
        <v>233</v>
      </c>
      <c r="BG2">
        <v>1</v>
      </c>
    </row>
    <row r="3" spans="1:59" ht="15.6">
      <c r="A3" s="253">
        <f>IF(Info!B2="M",1000,2000)</f>
        <v>2000</v>
      </c>
      <c r="B3" s="214"/>
      <c r="E3" s="21"/>
      <c r="I3" s="21"/>
      <c r="M3" s="21"/>
      <c r="Q3" s="22"/>
      <c r="U3" s="21"/>
      <c r="Y3" s="21"/>
      <c r="AC3" s="243"/>
      <c r="AD3" s="242"/>
      <c r="AE3" s="242"/>
      <c r="AF3" s="242"/>
      <c r="AG3" s="241"/>
      <c r="AH3" s="242"/>
      <c r="AI3" s="242"/>
      <c r="AJ3" s="242"/>
      <c r="AK3" s="241"/>
      <c r="AL3" s="242"/>
      <c r="AM3" s="242"/>
      <c r="AN3" s="242"/>
      <c r="AO3" s="241"/>
      <c r="AP3" s="242"/>
      <c r="AQ3" s="242"/>
      <c r="AR3" s="242"/>
      <c r="AS3" s="241"/>
      <c r="AT3" s="242"/>
      <c r="AU3" s="242"/>
      <c r="AV3" s="242"/>
      <c r="AW3" s="241"/>
      <c r="AX3" s="242"/>
      <c r="AY3" s="242"/>
      <c r="AZ3" s="242"/>
      <c r="BA3" s="241"/>
      <c r="BB3" s="242"/>
      <c r="BC3" s="242"/>
      <c r="BE3" t="s">
        <v>231</v>
      </c>
      <c r="BF3" t="s">
        <v>235</v>
      </c>
      <c r="BG3">
        <v>2</v>
      </c>
    </row>
    <row r="4" spans="1:59" ht="15.6">
      <c r="A4" s="227" t="str">
        <f>IF(Info!$B$2="M","M - Units","E - Units")</f>
        <v>E - Units</v>
      </c>
      <c r="B4" s="24" t="s">
        <v>65</v>
      </c>
      <c r="C4" s="25">
        <f>IF(B15="",0,SUM(((B7*C7)+(B8*C8)+(B9*C9)+(B10*C10)+(B11*C11))/$A$3+(C12)-(C13)))</f>
        <v>0</v>
      </c>
      <c r="E4" s="21"/>
      <c r="F4" s="24" t="s">
        <v>66</v>
      </c>
      <c r="G4" s="25">
        <f>IF(F15="",0,SUM(((F7*G7)+(F8*G8)+(F9*G9)+(F10*G10)+(F11*G11))/$A$3+(G12)-(G13)))</f>
        <v>0</v>
      </c>
      <c r="I4" s="21"/>
      <c r="J4" s="24" t="s">
        <v>67</v>
      </c>
      <c r="K4" s="25">
        <f>IF(J15="",0,SUM(((J7*K7)+(J8*K8)+(J9*K9)+(J10*K10)+(J11*K11))/$A$3+(K12)-(K13)))</f>
        <v>0</v>
      </c>
      <c r="M4" s="21"/>
      <c r="N4" s="24" t="s">
        <v>68</v>
      </c>
      <c r="O4" s="25">
        <f>IF(N15="",0,SUM(((N7*O7)+(N8*O8)+(N9*O9)+(N10*O10)+(N11*O11))/$A$3+(O12)-(O13)))</f>
        <v>0</v>
      </c>
      <c r="Q4" s="22"/>
      <c r="R4" s="24" t="s">
        <v>69</v>
      </c>
      <c r="S4" s="25">
        <f>IF(R15="",0,SUM(((R7*S7)+(R8*S8)+(R9*S9)+(R10*S10)+(R11*S11))/$A$3+(S12)-(S13)))</f>
        <v>0</v>
      </c>
      <c r="U4" s="21"/>
      <c r="V4" s="24" t="s">
        <v>70</v>
      </c>
      <c r="W4" s="25">
        <f>IF(V15="",0,SUM(((V7*W7)+(V8*W8)+(V9*W9)+(V10*W10)+(V11*W11))/$A$3+(W12)-(W13)))</f>
        <v>0</v>
      </c>
      <c r="Y4" s="21"/>
      <c r="Z4" s="24" t="s">
        <v>71</v>
      </c>
      <c r="AA4" s="25">
        <f>IF(Z15="",0,SUM(((Z7*AA7)+(Z8*AA8)+(Z9*AA9)+(Z10*AA10)+(Z11*AA11))/$A$3+(AA12)-(AA13)))</f>
        <v>0</v>
      </c>
      <c r="AC4" s="21"/>
      <c r="AD4" s="24" t="s">
        <v>72</v>
      </c>
      <c r="AE4" s="25">
        <f>IF(AD15="",0,SUM(((AD7*AE7)+(AD8*AE8)+(AD9*AE9)+(AD10*AE10)+(AD11*AE11))/$A$3+(AE12)-(AE13)))</f>
        <v>0</v>
      </c>
      <c r="AG4" s="21"/>
      <c r="AH4" s="24" t="s">
        <v>243</v>
      </c>
      <c r="AI4" s="25">
        <f>IF(AH15="",0,SUM(((AH7*AI7)+(AH8*AI8)+(AH9*AI9)+(AH10*AI10)+(AH11*AI11))/$A$3+(AI12)-(AI13)))</f>
        <v>0</v>
      </c>
      <c r="AK4" s="21"/>
      <c r="AL4" s="24" t="s">
        <v>244</v>
      </c>
      <c r="AM4" s="25">
        <f>IF(AL15="",0,SUM(((AL7*AM7)+(AL8*AM8)+(AL9*AM9)+(AL10*AM10)+(AL11*AM11))/$A$3+(AM12)-(AM13)))</f>
        <v>0</v>
      </c>
      <c r="AO4" s="21"/>
      <c r="AP4" s="24" t="s">
        <v>245</v>
      </c>
      <c r="AQ4" s="25">
        <f>IF(AP15="",0,SUM(((AP7*AQ7)+(AP8*AQ8)+(AP9*AQ9)+(AP10*AQ10)+(AP11*AQ11))/$A$3+(AQ12)-(AQ13)))</f>
        <v>0</v>
      </c>
      <c r="AS4" s="21"/>
      <c r="AT4" s="24" t="s">
        <v>246</v>
      </c>
      <c r="AU4" s="25">
        <f>IF(AT15="",0,SUM(((AT7*AU7)+(AT8*AU8)+(AT9*AU9)+(AT10*AU10)+(AT11*AU11))/$A$3+(AU12)-(AU13)))</f>
        <v>0</v>
      </c>
      <c r="AW4" s="21"/>
      <c r="AX4" s="24" t="s">
        <v>248</v>
      </c>
      <c r="AY4" s="25">
        <f>IF(AX15="",0,SUM(((AX7*AY7)+(AX8*AY8)+(AX9*AY9)+(AX10*AY10)+(AX11*AY11))/$A$3+(AY12)-(AY13)))</f>
        <v>0</v>
      </c>
      <c r="BA4" s="21"/>
      <c r="BB4" s="24" t="s">
        <v>247</v>
      </c>
      <c r="BC4" s="25">
        <f>IF(BB15="",0,SUM(((BB7*BC7)+(BB8*BC8)+(BB9*BC9)+(BB10*BC10)+(BB11*BC11))/$A$3+(BC12)-(BC13)))</f>
        <v>0</v>
      </c>
      <c r="BE4" t="s">
        <v>83</v>
      </c>
      <c r="BF4" t="s">
        <v>232</v>
      </c>
      <c r="BG4">
        <v>3</v>
      </c>
    </row>
    <row r="5" spans="1:59">
      <c r="A5" s="26"/>
      <c r="B5" s="27" t="s">
        <v>98</v>
      </c>
      <c r="C5" s="27" t="s">
        <v>73</v>
      </c>
      <c r="E5" s="26"/>
      <c r="F5" s="27" t="s">
        <v>98</v>
      </c>
      <c r="G5" s="27" t="s">
        <v>73</v>
      </c>
      <c r="I5" s="26"/>
      <c r="J5" s="27" t="s">
        <v>98</v>
      </c>
      <c r="K5" s="27" t="s">
        <v>73</v>
      </c>
      <c r="M5" s="26"/>
      <c r="N5" s="27" t="s">
        <v>98</v>
      </c>
      <c r="O5" s="27" t="s">
        <v>73</v>
      </c>
      <c r="Q5" s="26"/>
      <c r="R5" s="27" t="s">
        <v>98</v>
      </c>
      <c r="S5" s="27" t="s">
        <v>73</v>
      </c>
      <c r="U5" s="26"/>
      <c r="V5" s="27" t="s">
        <v>98</v>
      </c>
      <c r="W5" s="27" t="s">
        <v>73</v>
      </c>
      <c r="Y5" s="26"/>
      <c r="Z5" s="27" t="s">
        <v>98</v>
      </c>
      <c r="AA5" s="246" t="s">
        <v>73</v>
      </c>
      <c r="AC5" s="26"/>
      <c r="AD5" s="27" t="s">
        <v>98</v>
      </c>
      <c r="AE5" s="27" t="s">
        <v>73</v>
      </c>
      <c r="AG5" s="26"/>
      <c r="AH5" s="27" t="s">
        <v>98</v>
      </c>
      <c r="AI5" s="27" t="s">
        <v>73</v>
      </c>
      <c r="AK5" s="26"/>
      <c r="AL5" s="27" t="s">
        <v>98</v>
      </c>
      <c r="AM5" s="27" t="s">
        <v>73</v>
      </c>
      <c r="AO5" s="26"/>
      <c r="AP5" s="27" t="s">
        <v>98</v>
      </c>
      <c r="AQ5" s="27" t="s">
        <v>73</v>
      </c>
      <c r="AS5" s="26"/>
      <c r="AT5" s="27" t="s">
        <v>98</v>
      </c>
      <c r="AU5" s="27" t="s">
        <v>73</v>
      </c>
      <c r="AW5" s="26"/>
      <c r="AX5" s="27" t="s">
        <v>98</v>
      </c>
      <c r="AY5" s="27" t="s">
        <v>73</v>
      </c>
      <c r="BA5" s="26"/>
      <c r="BB5" s="27" t="s">
        <v>98</v>
      </c>
      <c r="BC5" s="27" t="s">
        <v>73</v>
      </c>
      <c r="BE5">
        <v>2000</v>
      </c>
      <c r="BF5">
        <v>1000</v>
      </c>
      <c r="BG5">
        <v>4</v>
      </c>
    </row>
    <row r="6" spans="1:59">
      <c r="A6" s="28" t="s">
        <v>74</v>
      </c>
      <c r="B6" s="28" t="str">
        <f>IF(Info!$B$2="M",$BF$1,$BE$1)</f>
        <v>lbs / yd3</v>
      </c>
      <c r="C6" s="28" t="str">
        <f>IF(Info!$B$2="M",$BF$2,$BE$2)</f>
        <v>yd3</v>
      </c>
      <c r="E6" s="28" t="s">
        <v>74</v>
      </c>
      <c r="F6" s="28" t="str">
        <f>IF(Info!$B$2="M",$BF$1,$BE$1)</f>
        <v>lbs / yd3</v>
      </c>
      <c r="G6" s="28" t="str">
        <f>IF(Info!$B$2="M",$BF$2,$BE$2)</f>
        <v>yd3</v>
      </c>
      <c r="I6" s="28" t="s">
        <v>74</v>
      </c>
      <c r="J6" s="28" t="str">
        <f>IF(Info!$B$2="M",$BF$1,$BE$1)</f>
        <v>lbs / yd3</v>
      </c>
      <c r="K6" s="28" t="str">
        <f>IF(Info!$B$2="M",$BF$2,$BE$2)</f>
        <v>yd3</v>
      </c>
      <c r="M6" s="28" t="s">
        <v>74</v>
      </c>
      <c r="N6" s="28" t="str">
        <f>IF(Info!$B$2="M",$BF$1,$BE$1)</f>
        <v>lbs / yd3</v>
      </c>
      <c r="O6" s="28" t="str">
        <f>IF(Info!$B$2="M",$BF$2,$BE$2)</f>
        <v>yd3</v>
      </c>
      <c r="Q6" s="28" t="s">
        <v>74</v>
      </c>
      <c r="R6" s="28" t="str">
        <f>IF(Info!$B$2="M",$BF$1,$BE$1)</f>
        <v>lbs / yd3</v>
      </c>
      <c r="S6" s="28" t="str">
        <f>IF(Info!$B$2="M",$BF$2,$BE$2)</f>
        <v>yd3</v>
      </c>
      <c r="U6" s="28" t="s">
        <v>74</v>
      </c>
      <c r="V6" s="28" t="str">
        <f>IF(Info!$B$2="M",$BF$1,$BE$1)</f>
        <v>lbs / yd3</v>
      </c>
      <c r="W6" s="28" t="str">
        <f>IF(Info!$B$2="M",$BF$2,$BE$2)</f>
        <v>yd3</v>
      </c>
      <c r="Y6" s="28" t="s">
        <v>74</v>
      </c>
      <c r="Z6" s="28" t="str">
        <f>IF(Info!$B$2="M",$BF$1,$BE$1)</f>
        <v>lbs / yd3</v>
      </c>
      <c r="AA6" s="247" t="str">
        <f>IF(Info!$B$2="M",$BF$2,$BE$2)</f>
        <v>yd3</v>
      </c>
      <c r="AC6" s="28" t="s">
        <v>74</v>
      </c>
      <c r="AD6" s="28" t="str">
        <f>IF(Info!$B$2="M",$BF$1,$BE$1)</f>
        <v>lbs / yd3</v>
      </c>
      <c r="AE6" s="28" t="str">
        <f>IF(Info!$B$2="M",$BF$2,$BE$2)</f>
        <v>yd3</v>
      </c>
      <c r="AG6" s="28" t="s">
        <v>74</v>
      </c>
      <c r="AH6" s="28" t="str">
        <f>IF(Info!$B$2="M",$BF$1,$BE$1)</f>
        <v>lbs / yd3</v>
      </c>
      <c r="AI6" s="28" t="str">
        <f>IF(Info!$B$2="M",$BF$2,$BE$2)</f>
        <v>yd3</v>
      </c>
      <c r="AK6" s="28" t="s">
        <v>74</v>
      </c>
      <c r="AL6" s="28" t="str">
        <f>IF(Info!$B$2="M",$BF$1,$BE$1)</f>
        <v>lbs / yd3</v>
      </c>
      <c r="AM6" s="28" t="str">
        <f>IF(Info!$B$2="M",$BF$2,$BE$2)</f>
        <v>yd3</v>
      </c>
      <c r="AO6" s="28" t="s">
        <v>74</v>
      </c>
      <c r="AP6" s="28" t="str">
        <f>IF(Info!$B$2="M",$BF$1,$BE$1)</f>
        <v>lbs / yd3</v>
      </c>
      <c r="AQ6" s="28" t="str">
        <f>IF(Info!$B$2="M",$BF$2,$BE$2)</f>
        <v>yd3</v>
      </c>
      <c r="AS6" s="28" t="s">
        <v>74</v>
      </c>
      <c r="AT6" s="28" t="str">
        <f>IF(Info!$B$2="M",$BF$1,$BE$1)</f>
        <v>lbs / yd3</v>
      </c>
      <c r="AU6" s="28" t="str">
        <f>IF(Info!$B$2="M",$BF$2,$BE$2)</f>
        <v>yd3</v>
      </c>
      <c r="AW6" s="28" t="s">
        <v>74</v>
      </c>
      <c r="AX6" s="28" t="str">
        <f>IF(Info!$B$2="M",$BF$1,$BE$1)</f>
        <v>lbs / yd3</v>
      </c>
      <c r="AY6" s="28" t="str">
        <f>IF(Info!$B$2="M",$BF$2,$BE$2)</f>
        <v>yd3</v>
      </c>
      <c r="BA6" s="28" t="s">
        <v>74</v>
      </c>
      <c r="BB6" s="28" t="str">
        <f>IF(Info!$B$2="M",$BF$1,$BE$1)</f>
        <v>lbs / yd3</v>
      </c>
      <c r="BC6" s="28" t="str">
        <f>IF(Info!$B$2="M",$BF$2,$BE$2)</f>
        <v>yd3</v>
      </c>
      <c r="BG6" t="s">
        <v>1561</v>
      </c>
    </row>
    <row r="7" spans="1:59">
      <c r="A7" s="29"/>
      <c r="B7" s="30"/>
      <c r="C7" s="31"/>
      <c r="E7" s="29"/>
      <c r="F7" s="30"/>
      <c r="G7" s="31"/>
      <c r="I7" s="29"/>
      <c r="J7" s="30"/>
      <c r="K7" s="31"/>
      <c r="M7" s="29"/>
      <c r="N7" s="30"/>
      <c r="O7" s="31"/>
      <c r="Q7" s="29"/>
      <c r="R7" s="30"/>
      <c r="S7" s="31"/>
      <c r="U7" s="29"/>
      <c r="V7" s="30"/>
      <c r="W7" s="31"/>
      <c r="Y7" s="29"/>
      <c r="Z7" s="30"/>
      <c r="AA7" s="248"/>
      <c r="AC7" s="29"/>
      <c r="AD7" s="30"/>
      <c r="AE7" s="31"/>
      <c r="AG7" s="29"/>
      <c r="AH7" s="30"/>
      <c r="AI7" s="31"/>
      <c r="AK7" s="29"/>
      <c r="AL7" s="30"/>
      <c r="AM7" s="31"/>
      <c r="AO7" s="29"/>
      <c r="AP7" s="30"/>
      <c r="AQ7" s="31"/>
      <c r="AS7" s="29"/>
      <c r="AT7" s="30"/>
      <c r="AU7" s="31"/>
      <c r="AW7" s="29"/>
      <c r="AX7" s="30"/>
      <c r="AY7" s="31"/>
      <c r="BA7" s="29"/>
      <c r="BB7" s="30"/>
      <c r="BC7" s="31"/>
      <c r="BG7" t="s">
        <v>1562</v>
      </c>
    </row>
    <row r="8" spans="1:59">
      <c r="A8" s="29"/>
      <c r="B8" s="30"/>
      <c r="C8" s="31"/>
      <c r="E8" s="29"/>
      <c r="F8" s="30"/>
      <c r="G8" s="31"/>
      <c r="I8" s="29"/>
      <c r="J8" s="30"/>
      <c r="K8" s="31"/>
      <c r="M8" s="29"/>
      <c r="N8" s="30"/>
      <c r="O8" s="31"/>
      <c r="Q8" s="29"/>
      <c r="R8" s="30"/>
      <c r="S8" s="31"/>
      <c r="U8" s="29"/>
      <c r="V8" s="30"/>
      <c r="W8" s="31"/>
      <c r="Y8" s="29"/>
      <c r="Z8" s="30"/>
      <c r="AA8" s="248"/>
      <c r="AC8" s="29"/>
      <c r="AD8" s="30"/>
      <c r="AE8" s="31"/>
      <c r="AG8" s="29"/>
      <c r="AH8" s="30"/>
      <c r="AI8" s="31"/>
      <c r="AK8" s="29"/>
      <c r="AL8" s="30"/>
      <c r="AM8" s="31"/>
      <c r="AO8" s="29"/>
      <c r="AP8" s="30"/>
      <c r="AQ8" s="31"/>
      <c r="AS8" s="29"/>
      <c r="AT8" s="30"/>
      <c r="AU8" s="31"/>
      <c r="AW8" s="29"/>
      <c r="AX8" s="30"/>
      <c r="AY8" s="31"/>
      <c r="BA8" s="29"/>
      <c r="BB8" s="30"/>
      <c r="BC8" s="31"/>
      <c r="BG8" t="s">
        <v>1564</v>
      </c>
    </row>
    <row r="9" spans="1:59">
      <c r="A9" s="29"/>
      <c r="B9" s="30"/>
      <c r="C9" s="31"/>
      <c r="E9" s="29"/>
      <c r="F9" s="30"/>
      <c r="G9" s="31"/>
      <c r="I9" s="29"/>
      <c r="J9" s="30"/>
      <c r="K9" s="31"/>
      <c r="M9" s="29"/>
      <c r="N9" s="30"/>
      <c r="O9" s="31"/>
      <c r="Q9" s="29"/>
      <c r="R9" s="30"/>
      <c r="S9" s="31"/>
      <c r="U9" s="29"/>
      <c r="V9" s="30"/>
      <c r="W9" s="31"/>
      <c r="Y9" s="29"/>
      <c r="Z9" s="30"/>
      <c r="AA9" s="248"/>
      <c r="AC9" s="29"/>
      <c r="AD9" s="30"/>
      <c r="AE9" s="31"/>
      <c r="AG9" s="29"/>
      <c r="AH9" s="30"/>
      <c r="AI9" s="31"/>
      <c r="AK9" s="29"/>
      <c r="AL9" s="30"/>
      <c r="AM9" s="31"/>
      <c r="AO9" s="29"/>
      <c r="AP9" s="30"/>
      <c r="AQ9" s="31"/>
      <c r="AS9" s="29"/>
      <c r="AT9" s="30"/>
      <c r="AU9" s="31"/>
      <c r="AW9" s="29"/>
      <c r="AX9" s="30"/>
      <c r="AY9" s="31"/>
      <c r="BA9" s="29"/>
      <c r="BB9" s="30"/>
      <c r="BC9" s="31"/>
      <c r="BG9" t="s">
        <v>1563</v>
      </c>
    </row>
    <row r="10" spans="1:59">
      <c r="A10" s="29"/>
      <c r="B10" s="30"/>
      <c r="C10" s="31"/>
      <c r="E10" s="29"/>
      <c r="F10" s="30"/>
      <c r="G10" s="31"/>
      <c r="I10" s="29"/>
      <c r="J10" s="30"/>
      <c r="K10" s="31"/>
      <c r="M10" s="29"/>
      <c r="N10" s="30"/>
      <c r="O10" s="31"/>
      <c r="Q10" s="29"/>
      <c r="R10" s="30"/>
      <c r="S10" s="31"/>
      <c r="U10" s="29"/>
      <c r="V10" s="30"/>
      <c r="W10" s="31"/>
      <c r="Y10" s="29"/>
      <c r="Z10" s="30"/>
      <c r="AA10" s="248"/>
      <c r="AC10" s="29"/>
      <c r="AD10" s="30"/>
      <c r="AE10" s="31"/>
      <c r="AG10" s="29"/>
      <c r="AH10" s="30"/>
      <c r="AI10" s="31"/>
      <c r="AK10" s="29"/>
      <c r="AL10" s="30"/>
      <c r="AM10" s="31"/>
      <c r="AO10" s="29"/>
      <c r="AP10" s="30"/>
      <c r="AQ10" s="31"/>
      <c r="AS10" s="29"/>
      <c r="AT10" s="30"/>
      <c r="AU10" s="31"/>
      <c r="AW10" s="29"/>
      <c r="AX10" s="30"/>
      <c r="AY10" s="31"/>
      <c r="BA10" s="29"/>
      <c r="BB10" s="30"/>
      <c r="BC10" s="31"/>
    </row>
    <row r="11" spans="1:59">
      <c r="A11" s="29"/>
      <c r="B11" s="30"/>
      <c r="C11" s="31"/>
      <c r="E11" s="29"/>
      <c r="F11" s="30"/>
      <c r="G11" s="31"/>
      <c r="I11" s="29"/>
      <c r="J11" s="30"/>
      <c r="K11" s="31"/>
      <c r="M11" s="29"/>
      <c r="N11" s="30"/>
      <c r="O11" s="31"/>
      <c r="Q11" s="29"/>
      <c r="R11" s="30"/>
      <c r="S11" s="31"/>
      <c r="U11" s="29"/>
      <c r="V11" s="30"/>
      <c r="W11" s="31"/>
      <c r="Y11" s="29"/>
      <c r="Z11" s="30"/>
      <c r="AA11" s="248"/>
      <c r="AC11" s="29"/>
      <c r="AD11" s="30"/>
      <c r="AE11" s="31"/>
      <c r="AG11" s="29"/>
      <c r="AH11" s="30"/>
      <c r="AI11" s="31"/>
      <c r="AK11" s="29"/>
      <c r="AL11" s="30"/>
      <c r="AM11" s="31"/>
      <c r="AO11" s="29"/>
      <c r="AP11" s="30"/>
      <c r="AQ11" s="31"/>
      <c r="AS11" s="29"/>
      <c r="AT11" s="30"/>
      <c r="AU11" s="31"/>
      <c r="AW11" s="29"/>
      <c r="AX11" s="30"/>
      <c r="AY11" s="31"/>
      <c r="BA11" s="29"/>
      <c r="BB11" s="30"/>
      <c r="BC11" s="31"/>
    </row>
    <row r="12" spans="1:59">
      <c r="A12" s="27" t="s">
        <v>75</v>
      </c>
      <c r="B12" s="32" t="s">
        <v>76</v>
      </c>
      <c r="C12" s="33"/>
      <c r="E12" s="27" t="s">
        <v>75</v>
      </c>
      <c r="F12" s="34" t="s">
        <v>76</v>
      </c>
      <c r="G12" s="31"/>
      <c r="I12" s="27" t="s">
        <v>75</v>
      </c>
      <c r="J12" s="34" t="s">
        <v>76</v>
      </c>
      <c r="K12" s="31"/>
      <c r="M12" s="27" t="s">
        <v>75</v>
      </c>
      <c r="N12" s="34" t="s">
        <v>76</v>
      </c>
      <c r="O12" s="31"/>
      <c r="Q12" s="27" t="s">
        <v>75</v>
      </c>
      <c r="R12" s="34" t="s">
        <v>76</v>
      </c>
      <c r="S12" s="31"/>
      <c r="U12" s="27" t="s">
        <v>75</v>
      </c>
      <c r="V12" s="34" t="s">
        <v>76</v>
      </c>
      <c r="W12" s="31"/>
      <c r="Y12" s="27" t="s">
        <v>75</v>
      </c>
      <c r="Z12" s="34" t="s">
        <v>76</v>
      </c>
      <c r="AA12" s="248"/>
      <c r="AC12" s="27" t="s">
        <v>75</v>
      </c>
      <c r="AD12" s="34" t="s">
        <v>76</v>
      </c>
      <c r="AE12" s="31"/>
      <c r="AG12" s="27" t="s">
        <v>75</v>
      </c>
      <c r="AH12" s="34" t="s">
        <v>76</v>
      </c>
      <c r="AI12" s="31"/>
      <c r="AK12" s="27" t="s">
        <v>75</v>
      </c>
      <c r="AL12" s="34" t="s">
        <v>76</v>
      </c>
      <c r="AM12" s="31"/>
      <c r="AO12" s="27" t="s">
        <v>75</v>
      </c>
      <c r="AP12" s="34" t="s">
        <v>76</v>
      </c>
      <c r="AQ12" s="31"/>
      <c r="AS12" s="27" t="s">
        <v>75</v>
      </c>
      <c r="AT12" s="34" t="s">
        <v>76</v>
      </c>
      <c r="AU12" s="31"/>
      <c r="AW12" s="27" t="s">
        <v>75</v>
      </c>
      <c r="AX12" s="34" t="s">
        <v>76</v>
      </c>
      <c r="AY12" s="31"/>
      <c r="BA12" s="27" t="s">
        <v>75</v>
      </c>
      <c r="BB12" s="34" t="s">
        <v>76</v>
      </c>
      <c r="BC12" s="31"/>
    </row>
    <row r="13" spans="1:59">
      <c r="A13" s="28" t="str">
        <f>CONCATENATE("(",C15,")")</f>
        <v>(Tons)</v>
      </c>
      <c r="B13" s="32" t="s">
        <v>77</v>
      </c>
      <c r="C13" s="33"/>
      <c r="E13" s="28" t="str">
        <f>CONCATENATE("(",G15,")")</f>
        <v>(Tons)</v>
      </c>
      <c r="F13" s="34" t="s">
        <v>77</v>
      </c>
      <c r="G13" s="31"/>
      <c r="I13" s="28" t="str">
        <f>CONCATENATE("(",K15,")")</f>
        <v>(Tons)</v>
      </c>
      <c r="J13" s="34" t="s">
        <v>77</v>
      </c>
      <c r="K13" s="31"/>
      <c r="M13" s="28" t="str">
        <f>CONCATENATE("(",O15,")")</f>
        <v>(Tons)</v>
      </c>
      <c r="N13" s="34" t="s">
        <v>77</v>
      </c>
      <c r="O13" s="31"/>
      <c r="Q13" s="28" t="str">
        <f>CONCATENATE("(",S15,")")</f>
        <v>(Tons)</v>
      </c>
      <c r="R13" s="34" t="s">
        <v>77</v>
      </c>
      <c r="S13" s="31"/>
      <c r="U13" s="28" t="str">
        <f>CONCATENATE("(",W15,")")</f>
        <v>(Tons)</v>
      </c>
      <c r="V13" s="34" t="s">
        <v>77</v>
      </c>
      <c r="W13" s="31"/>
      <c r="Y13" s="28" t="str">
        <f>CONCATENATE("(",AA15,")")</f>
        <v>(Tons)</v>
      </c>
      <c r="Z13" s="34" t="s">
        <v>77</v>
      </c>
      <c r="AA13" s="248"/>
      <c r="AC13" s="28" t="str">
        <f>CONCATENATE("(",AE15,")")</f>
        <v>(Tons)</v>
      </c>
      <c r="AD13" s="34" t="s">
        <v>77</v>
      </c>
      <c r="AE13" s="31"/>
      <c r="AG13" s="28" t="str">
        <f>CONCATENATE("(",AI15,")")</f>
        <v>(Tons)</v>
      </c>
      <c r="AH13" s="34" t="s">
        <v>77</v>
      </c>
      <c r="AI13" s="31"/>
      <c r="AK13" s="28" t="str">
        <f>CONCATENATE("(",AM15,")")</f>
        <v>(Tons)</v>
      </c>
      <c r="AL13" s="34" t="s">
        <v>77</v>
      </c>
      <c r="AM13" s="31"/>
      <c r="AO13" s="28" t="str">
        <f>CONCATENATE("(",AQ15,")")</f>
        <v>(Tons)</v>
      </c>
      <c r="AP13" s="34" t="s">
        <v>77</v>
      </c>
      <c r="AQ13" s="31"/>
      <c r="AS13" s="28" t="str">
        <f>CONCATENATE("(",AU15,")")</f>
        <v>(Tons)</v>
      </c>
      <c r="AT13" s="34" t="s">
        <v>77</v>
      </c>
      <c r="AU13" s="31"/>
      <c r="AW13" s="28" t="str">
        <f>CONCATENATE("(",AY15,")")</f>
        <v>(Tons)</v>
      </c>
      <c r="AX13" s="34" t="s">
        <v>77</v>
      </c>
      <c r="AY13" s="31"/>
      <c r="BA13" s="28" t="str">
        <f>CONCATENATE("(",BC15,")")</f>
        <v>(Tons)</v>
      </c>
      <c r="BB13" s="34" t="s">
        <v>77</v>
      </c>
      <c r="BC13" s="31"/>
    </row>
    <row r="14" spans="1:59">
      <c r="A14" s="36" t="s">
        <v>78</v>
      </c>
      <c r="B14" s="20" t="s">
        <v>79</v>
      </c>
      <c r="C14" s="37" t="e">
        <f>IF(C4="","",SUM(C4/B15)*100)</f>
        <v>#DIV/0!</v>
      </c>
      <c r="E14" s="198" t="s">
        <v>78</v>
      </c>
      <c r="F14" s="199" t="s">
        <v>79</v>
      </c>
      <c r="G14" s="37" t="e">
        <f>IF(G4="","",SUM(G4/F15)*100)</f>
        <v>#DIV/0!</v>
      </c>
      <c r="I14" s="198" t="s">
        <v>78</v>
      </c>
      <c r="J14" s="199" t="s">
        <v>79</v>
      </c>
      <c r="K14" s="37" t="e">
        <f>IF(K4="","",SUM(K4/J15)*100)</f>
        <v>#DIV/0!</v>
      </c>
      <c r="M14" s="198" t="s">
        <v>78</v>
      </c>
      <c r="N14" s="199" t="s">
        <v>79</v>
      </c>
      <c r="O14" s="37" t="e">
        <f>IF(O4="","",SUM(O4/N15)*100)</f>
        <v>#DIV/0!</v>
      </c>
      <c r="Q14" s="198" t="s">
        <v>78</v>
      </c>
      <c r="R14" s="199" t="s">
        <v>79</v>
      </c>
      <c r="S14" s="37" t="e">
        <f>IF(S4="","",SUM(S4/R15)*100)</f>
        <v>#DIV/0!</v>
      </c>
      <c r="U14" s="198" t="s">
        <v>78</v>
      </c>
      <c r="V14" s="199" t="s">
        <v>79</v>
      </c>
      <c r="W14" s="37" t="e">
        <f>IF(W4="","",SUM(W4/V15)*100)</f>
        <v>#DIV/0!</v>
      </c>
      <c r="Y14" s="198" t="s">
        <v>78</v>
      </c>
      <c r="Z14" s="199" t="s">
        <v>79</v>
      </c>
      <c r="AA14" s="37" t="e">
        <f>IF(AA4="","",SUM(AA4/Z15)*100)</f>
        <v>#DIV/0!</v>
      </c>
      <c r="AC14" s="198" t="s">
        <v>78</v>
      </c>
      <c r="AD14" s="199" t="s">
        <v>79</v>
      </c>
      <c r="AE14" s="37" t="e">
        <f>IF(AE4="","",SUM(AE4/AD15)*100)</f>
        <v>#DIV/0!</v>
      </c>
      <c r="AG14" s="198" t="s">
        <v>78</v>
      </c>
      <c r="AH14" s="199" t="s">
        <v>79</v>
      </c>
      <c r="AI14" s="37" t="e">
        <f>IF(AI4="","",SUM(AI4/AH15)*100)</f>
        <v>#DIV/0!</v>
      </c>
      <c r="AK14" s="198" t="s">
        <v>78</v>
      </c>
      <c r="AL14" s="199" t="s">
        <v>79</v>
      </c>
      <c r="AM14" s="37" t="e">
        <f>IF(AM4="","",SUM(AM4/AL15)*100)</f>
        <v>#DIV/0!</v>
      </c>
      <c r="AO14" s="198" t="s">
        <v>78</v>
      </c>
      <c r="AP14" s="199" t="s">
        <v>79</v>
      </c>
      <c r="AQ14" s="37" t="e">
        <f>IF(AQ4="","",SUM(AQ4/AP15)*100)</f>
        <v>#DIV/0!</v>
      </c>
      <c r="AS14" s="198" t="s">
        <v>78</v>
      </c>
      <c r="AT14" s="199" t="s">
        <v>79</v>
      </c>
      <c r="AU14" s="37" t="e">
        <f>IF(AU4="","",SUM(AU4/AT15)*100)</f>
        <v>#DIV/0!</v>
      </c>
      <c r="AW14" s="198" t="s">
        <v>78</v>
      </c>
      <c r="AX14" s="199" t="s">
        <v>79</v>
      </c>
      <c r="AY14" s="37" t="e">
        <f>IF(AY4="","",SUM(AY4/AX15)*100)</f>
        <v>#DIV/0!</v>
      </c>
      <c r="BA14" s="198" t="s">
        <v>78</v>
      </c>
      <c r="BB14" s="199" t="s">
        <v>79</v>
      </c>
      <c r="BC14" s="37" t="e">
        <f>IF(BC4="","",SUM(BC4/BB15)*100)</f>
        <v>#DIV/0!</v>
      </c>
    </row>
    <row r="15" spans="1:59">
      <c r="A15" s="38" t="s">
        <v>80</v>
      </c>
      <c r="B15" s="39">
        <f>SUM(C17:C136)</f>
        <v>0</v>
      </c>
      <c r="C15" s="230" t="str">
        <f>IF(Info!$B$2="M",$BF$4,$BE$4)</f>
        <v>Tons</v>
      </c>
      <c r="E15" s="40" t="s">
        <v>80</v>
      </c>
      <c r="F15" s="41">
        <f>SUM(G17:G136)</f>
        <v>0</v>
      </c>
      <c r="G15" s="230" t="str">
        <f>IF(Info!$B$2="M",$BF$4,$BE$4)</f>
        <v>Tons</v>
      </c>
      <c r="I15" s="40" t="s">
        <v>80</v>
      </c>
      <c r="J15" s="41">
        <f>SUM(K17:K136)</f>
        <v>0</v>
      </c>
      <c r="K15" s="230" t="str">
        <f>IF(Info!$B$2="M",$BF$4,$BE$4)</f>
        <v>Tons</v>
      </c>
      <c r="M15" s="40" t="s">
        <v>80</v>
      </c>
      <c r="N15" s="41">
        <f>SUM(O17:O136)</f>
        <v>0</v>
      </c>
      <c r="O15" s="230" t="str">
        <f>IF(Info!$B$2="M",$BF$4,$BE$4)</f>
        <v>Tons</v>
      </c>
      <c r="Q15" s="40" t="s">
        <v>80</v>
      </c>
      <c r="R15" s="41">
        <f>SUM(S17:S136)</f>
        <v>0</v>
      </c>
      <c r="S15" s="230" t="str">
        <f>IF(Info!$B$2="M",$BF$4,$BE$4)</f>
        <v>Tons</v>
      </c>
      <c r="U15" s="40" t="s">
        <v>80</v>
      </c>
      <c r="V15" s="41">
        <f>SUM(W17:W136)</f>
        <v>0</v>
      </c>
      <c r="W15" s="230" t="str">
        <f>IF(Info!$B$2="M",$BF$4,$BE$4)</f>
        <v>Tons</v>
      </c>
      <c r="Y15" s="40" t="s">
        <v>80</v>
      </c>
      <c r="Z15" s="41">
        <f>SUM(AA17:AA136)</f>
        <v>0</v>
      </c>
      <c r="AA15" s="230" t="str">
        <f>IF(Info!$B$2="M",$BF$4,$BE$4)</f>
        <v>Tons</v>
      </c>
      <c r="AC15" s="40" t="s">
        <v>80</v>
      </c>
      <c r="AD15" s="41">
        <f>SUM(AE17:AE136)</f>
        <v>0</v>
      </c>
      <c r="AE15" s="230" t="str">
        <f>IF(Info!$B$2="M",$BF$4,$BE$4)</f>
        <v>Tons</v>
      </c>
      <c r="AG15" s="40" t="s">
        <v>80</v>
      </c>
      <c r="AH15" s="41">
        <f>SUM(AI17:AI136)</f>
        <v>0</v>
      </c>
      <c r="AI15" s="230" t="str">
        <f>IF(Info!$B$2="M",$BF$4,$BE$4)</f>
        <v>Tons</v>
      </c>
      <c r="AK15" s="40" t="s">
        <v>80</v>
      </c>
      <c r="AL15" s="41">
        <f>SUM(AM17:AM136)</f>
        <v>0</v>
      </c>
      <c r="AM15" s="230" t="str">
        <f>IF(Info!$B$2="M",$BF$4,$BE$4)</f>
        <v>Tons</v>
      </c>
      <c r="AO15" s="40" t="s">
        <v>80</v>
      </c>
      <c r="AP15" s="41">
        <f>SUM(AQ17:AQ136)</f>
        <v>0</v>
      </c>
      <c r="AQ15" s="230" t="str">
        <f>IF(Info!$B$2="M",$BF$4,$BE$4)</f>
        <v>Tons</v>
      </c>
      <c r="AS15" s="40" t="s">
        <v>80</v>
      </c>
      <c r="AT15" s="41">
        <f>SUM(AU17:AU136)</f>
        <v>0</v>
      </c>
      <c r="AU15" s="230" t="str">
        <f>IF(Info!$B$2="M",$BF$4,$BE$4)</f>
        <v>Tons</v>
      </c>
      <c r="AW15" s="40" t="s">
        <v>80</v>
      </c>
      <c r="AX15" s="41">
        <f>SUM(AY17:AY136)</f>
        <v>0</v>
      </c>
      <c r="AY15" s="230" t="str">
        <f>IF(Info!$B$2="M",$BF$4,$BE$4)</f>
        <v>Tons</v>
      </c>
      <c r="BA15" s="40" t="s">
        <v>80</v>
      </c>
      <c r="BB15" s="41">
        <f>SUM(BC17:BC136)</f>
        <v>0</v>
      </c>
      <c r="BC15" s="230" t="str">
        <f>IF(Info!$B$2="M",$BF$4,$BE$4)</f>
        <v>Tons</v>
      </c>
    </row>
    <row r="16" spans="1:59">
      <c r="A16" s="42" t="s">
        <v>81</v>
      </c>
      <c r="B16" s="42" t="s">
        <v>82</v>
      </c>
      <c r="C16" s="42" t="str">
        <f>C15</f>
        <v>Tons</v>
      </c>
      <c r="D16" s="43"/>
      <c r="E16" s="44" t="s">
        <v>81</v>
      </c>
      <c r="F16" s="44" t="s">
        <v>82</v>
      </c>
      <c r="G16" s="42" t="str">
        <f>G15</f>
        <v>Tons</v>
      </c>
      <c r="H16" s="43"/>
      <c r="I16" s="44" t="s">
        <v>81</v>
      </c>
      <c r="J16" s="44" t="s">
        <v>82</v>
      </c>
      <c r="K16" s="42" t="str">
        <f>K15</f>
        <v>Tons</v>
      </c>
      <c r="L16" s="43"/>
      <c r="M16" s="44" t="s">
        <v>81</v>
      </c>
      <c r="N16" s="44" t="s">
        <v>82</v>
      </c>
      <c r="O16" s="42" t="str">
        <f>O15</f>
        <v>Tons</v>
      </c>
      <c r="P16" s="43"/>
      <c r="Q16" s="44" t="s">
        <v>81</v>
      </c>
      <c r="R16" s="44" t="s">
        <v>82</v>
      </c>
      <c r="S16" s="42" t="str">
        <f>S15</f>
        <v>Tons</v>
      </c>
      <c r="T16" s="43"/>
      <c r="U16" s="44" t="s">
        <v>81</v>
      </c>
      <c r="V16" s="44" t="s">
        <v>82</v>
      </c>
      <c r="W16" s="42" t="str">
        <f>W15</f>
        <v>Tons</v>
      </c>
      <c r="Y16" s="44" t="s">
        <v>81</v>
      </c>
      <c r="Z16" s="44" t="s">
        <v>82</v>
      </c>
      <c r="AA16" s="42" t="str">
        <f>AA15</f>
        <v>Tons</v>
      </c>
      <c r="AC16" s="44" t="s">
        <v>81</v>
      </c>
      <c r="AD16" s="44" t="s">
        <v>82</v>
      </c>
      <c r="AE16" s="42" t="str">
        <f>AE15</f>
        <v>Tons</v>
      </c>
      <c r="AG16" s="44" t="s">
        <v>81</v>
      </c>
      <c r="AH16" s="44" t="s">
        <v>82</v>
      </c>
      <c r="AI16" s="42" t="str">
        <f>AI15</f>
        <v>Tons</v>
      </c>
      <c r="AK16" s="44" t="s">
        <v>81</v>
      </c>
      <c r="AL16" s="44" t="s">
        <v>82</v>
      </c>
      <c r="AM16" s="42" t="str">
        <f>AM15</f>
        <v>Tons</v>
      </c>
      <c r="AO16" s="44" t="s">
        <v>81</v>
      </c>
      <c r="AP16" s="44" t="s">
        <v>82</v>
      </c>
      <c r="AQ16" s="42" t="str">
        <f>AQ15</f>
        <v>Tons</v>
      </c>
      <c r="AS16" s="44" t="s">
        <v>81</v>
      </c>
      <c r="AT16" s="44" t="s">
        <v>82</v>
      </c>
      <c r="AU16" s="42" t="str">
        <f>AU15</f>
        <v>Tons</v>
      </c>
      <c r="AW16" s="44" t="s">
        <v>81</v>
      </c>
      <c r="AX16" s="44" t="s">
        <v>82</v>
      </c>
      <c r="AY16" s="42" t="str">
        <f>AY15</f>
        <v>Tons</v>
      </c>
      <c r="BA16" s="44" t="s">
        <v>81</v>
      </c>
      <c r="BB16" s="44" t="s">
        <v>82</v>
      </c>
      <c r="BC16" s="42" t="str">
        <f>BC15</f>
        <v>Tons</v>
      </c>
    </row>
    <row r="17" spans="1:55">
      <c r="A17" s="217"/>
      <c r="B17" s="29"/>
      <c r="C17" s="45"/>
      <c r="D17" s="43"/>
      <c r="E17" s="217"/>
      <c r="F17" s="29"/>
      <c r="G17" s="45"/>
      <c r="H17" s="43"/>
      <c r="I17" s="217"/>
      <c r="J17" s="29"/>
      <c r="K17" s="45"/>
      <c r="L17" s="43"/>
      <c r="M17" s="217"/>
      <c r="N17" s="29"/>
      <c r="O17" s="45"/>
      <c r="P17" s="43"/>
      <c r="Q17" s="217"/>
      <c r="R17" s="29"/>
      <c r="S17" s="45"/>
      <c r="T17" s="43"/>
      <c r="U17" s="217"/>
      <c r="V17" s="29"/>
      <c r="W17" s="45"/>
      <c r="Y17" s="217"/>
      <c r="Z17" s="29"/>
      <c r="AA17" s="249"/>
      <c r="AC17" s="217"/>
      <c r="AD17" s="29"/>
      <c r="AE17" s="45"/>
      <c r="AG17" s="217"/>
      <c r="AH17" s="29"/>
      <c r="AI17" s="45"/>
      <c r="AK17" s="217"/>
      <c r="AL17" s="29"/>
      <c r="AM17" s="45"/>
      <c r="AO17" s="217"/>
      <c r="AP17" s="29"/>
      <c r="AQ17" s="45"/>
      <c r="AS17" s="217"/>
      <c r="AT17" s="29"/>
      <c r="AU17" s="45"/>
      <c r="AW17" s="217"/>
      <c r="AX17" s="29"/>
      <c r="AY17" s="45"/>
      <c r="BA17" s="217"/>
      <c r="BB17" s="29"/>
      <c r="BC17" s="45"/>
    </row>
    <row r="18" spans="1:55">
      <c r="A18" s="217"/>
      <c r="B18" s="29"/>
      <c r="C18" s="45"/>
      <c r="D18" s="43"/>
      <c r="E18" s="217"/>
      <c r="F18" s="29"/>
      <c r="G18" s="45"/>
      <c r="H18" s="43"/>
      <c r="I18" s="217"/>
      <c r="J18" s="29"/>
      <c r="K18" s="45"/>
      <c r="L18" s="43"/>
      <c r="M18" s="217"/>
      <c r="N18" s="29"/>
      <c r="O18" s="45"/>
      <c r="P18" s="43"/>
      <c r="Q18" s="217"/>
      <c r="R18" s="29"/>
      <c r="S18" s="45"/>
      <c r="T18" s="43"/>
      <c r="U18" s="217"/>
      <c r="V18" s="29"/>
      <c r="W18" s="45"/>
      <c r="Y18" s="217"/>
      <c r="Z18" s="29"/>
      <c r="AA18" s="249"/>
      <c r="AC18" s="217"/>
      <c r="AD18" s="29"/>
      <c r="AE18" s="45"/>
      <c r="AG18" s="217"/>
      <c r="AH18" s="29"/>
      <c r="AI18" s="45"/>
      <c r="AK18" s="217"/>
      <c r="AL18" s="29"/>
      <c r="AM18" s="45"/>
      <c r="AO18" s="217"/>
      <c r="AP18" s="29"/>
      <c r="AQ18" s="45"/>
      <c r="AS18" s="217"/>
      <c r="AT18" s="29"/>
      <c r="AU18" s="45"/>
      <c r="AW18" s="217"/>
      <c r="AX18" s="29"/>
      <c r="AY18" s="45"/>
      <c r="BA18" s="217"/>
      <c r="BB18" s="29"/>
      <c r="BC18" s="45"/>
    </row>
    <row r="19" spans="1:55">
      <c r="A19" s="217"/>
      <c r="B19" s="29"/>
      <c r="C19" s="45"/>
      <c r="D19" s="43"/>
      <c r="E19" s="217"/>
      <c r="F19" s="29"/>
      <c r="G19" s="45"/>
      <c r="H19" s="43"/>
      <c r="I19" s="217"/>
      <c r="J19" s="29"/>
      <c r="K19" s="45"/>
      <c r="L19" s="43"/>
      <c r="M19" s="217"/>
      <c r="N19" s="29"/>
      <c r="O19" s="45"/>
      <c r="P19" s="43"/>
      <c r="Q19" s="217"/>
      <c r="R19" s="29"/>
      <c r="S19" s="45"/>
      <c r="T19" s="43"/>
      <c r="U19" s="217"/>
      <c r="V19" s="29"/>
      <c r="W19" s="45"/>
      <c r="Y19" s="217"/>
      <c r="Z19" s="29"/>
      <c r="AA19" s="249"/>
      <c r="AC19" s="217"/>
      <c r="AD19" s="29"/>
      <c r="AE19" s="45"/>
      <c r="AG19" s="217"/>
      <c r="AH19" s="29"/>
      <c r="AI19" s="45"/>
      <c r="AK19" s="217"/>
      <c r="AL19" s="29"/>
      <c r="AM19" s="45"/>
      <c r="AO19" s="217"/>
      <c r="AP19" s="29"/>
      <c r="AQ19" s="45"/>
      <c r="AS19" s="217"/>
      <c r="AT19" s="29"/>
      <c r="AU19" s="45"/>
      <c r="AW19" s="217"/>
      <c r="AX19" s="29"/>
      <c r="AY19" s="45"/>
      <c r="BA19" s="217"/>
      <c r="BB19" s="29"/>
      <c r="BC19" s="45"/>
    </row>
    <row r="20" spans="1:55">
      <c r="A20" s="217"/>
      <c r="B20" s="29"/>
      <c r="C20" s="45"/>
      <c r="D20" s="43"/>
      <c r="E20" s="217"/>
      <c r="F20" s="29"/>
      <c r="G20" s="45"/>
      <c r="H20" s="43"/>
      <c r="I20" s="217"/>
      <c r="J20" s="29"/>
      <c r="K20" s="45"/>
      <c r="L20" s="43"/>
      <c r="M20" s="217"/>
      <c r="N20" s="29"/>
      <c r="O20" s="45"/>
      <c r="P20" s="43"/>
      <c r="Q20" s="217"/>
      <c r="R20" s="29"/>
      <c r="S20" s="45"/>
      <c r="T20" s="43"/>
      <c r="U20" s="217"/>
      <c r="V20" s="29"/>
      <c r="W20" s="45"/>
      <c r="Y20" s="217"/>
      <c r="Z20" s="29"/>
      <c r="AA20" s="249"/>
      <c r="AC20" s="217"/>
      <c r="AD20" s="29"/>
      <c r="AE20" s="45"/>
      <c r="AG20" s="217"/>
      <c r="AH20" s="29"/>
      <c r="AI20" s="45"/>
      <c r="AK20" s="217"/>
      <c r="AL20" s="29"/>
      <c r="AM20" s="45"/>
      <c r="AO20" s="217"/>
      <c r="AP20" s="29"/>
      <c r="AQ20" s="45"/>
      <c r="AS20" s="217"/>
      <c r="AT20" s="29"/>
      <c r="AU20" s="45"/>
      <c r="AW20" s="217"/>
      <c r="AX20" s="29"/>
      <c r="AY20" s="45"/>
      <c r="BA20" s="217"/>
      <c r="BB20" s="29"/>
      <c r="BC20" s="45"/>
    </row>
    <row r="21" spans="1:55">
      <c r="A21" s="217"/>
      <c r="B21" s="29"/>
      <c r="C21" s="45"/>
      <c r="D21" s="43"/>
      <c r="E21" s="217"/>
      <c r="F21" s="29"/>
      <c r="G21" s="45"/>
      <c r="H21" s="43"/>
      <c r="I21" s="217"/>
      <c r="J21" s="29"/>
      <c r="K21" s="45"/>
      <c r="L21" s="43"/>
      <c r="M21" s="217"/>
      <c r="N21" s="29"/>
      <c r="O21" s="45"/>
      <c r="P21" s="43"/>
      <c r="Q21" s="217"/>
      <c r="R21" s="29"/>
      <c r="S21" s="45"/>
      <c r="T21" s="43"/>
      <c r="U21" s="217"/>
      <c r="V21" s="29"/>
      <c r="W21" s="45"/>
      <c r="Y21" s="217"/>
      <c r="Z21" s="29"/>
      <c r="AA21" s="249"/>
      <c r="AC21" s="217"/>
      <c r="AD21" s="29"/>
      <c r="AE21" s="45"/>
      <c r="AG21" s="217"/>
      <c r="AH21" s="29"/>
      <c r="AI21" s="45"/>
      <c r="AK21" s="217"/>
      <c r="AL21" s="29"/>
      <c r="AM21" s="45"/>
      <c r="AO21" s="217"/>
      <c r="AP21" s="29"/>
      <c r="AQ21" s="45"/>
      <c r="AS21" s="217"/>
      <c r="AT21" s="29"/>
      <c r="AU21" s="45"/>
      <c r="AW21" s="217"/>
      <c r="AX21" s="29"/>
      <c r="AY21" s="45"/>
      <c r="BA21" s="217"/>
      <c r="BB21" s="29"/>
      <c r="BC21" s="45"/>
    </row>
    <row r="22" spans="1:55">
      <c r="A22" s="217"/>
      <c r="B22" s="29"/>
      <c r="C22" s="45"/>
      <c r="D22" s="43"/>
      <c r="E22" s="217"/>
      <c r="F22" s="29"/>
      <c r="G22" s="45"/>
      <c r="H22" s="43"/>
      <c r="I22" s="217"/>
      <c r="J22" s="29"/>
      <c r="K22" s="45"/>
      <c r="L22" s="43"/>
      <c r="M22" s="217"/>
      <c r="N22" s="29"/>
      <c r="O22" s="45"/>
      <c r="P22" s="43"/>
      <c r="Q22" s="217"/>
      <c r="R22" s="29"/>
      <c r="S22" s="45"/>
      <c r="T22" s="43"/>
      <c r="U22" s="217"/>
      <c r="V22" s="29"/>
      <c r="W22" s="45"/>
      <c r="Y22" s="217"/>
      <c r="Z22" s="29"/>
      <c r="AA22" s="249"/>
      <c r="AC22" s="217"/>
      <c r="AD22" s="29"/>
      <c r="AE22" s="45"/>
      <c r="AG22" s="217"/>
      <c r="AH22" s="29"/>
      <c r="AI22" s="45"/>
      <c r="AK22" s="217"/>
      <c r="AL22" s="29"/>
      <c r="AM22" s="45"/>
      <c r="AO22" s="217"/>
      <c r="AP22" s="29"/>
      <c r="AQ22" s="45"/>
      <c r="AS22" s="217"/>
      <c r="AT22" s="29"/>
      <c r="AU22" s="45"/>
      <c r="AW22" s="217"/>
      <c r="AX22" s="29"/>
      <c r="AY22" s="45"/>
      <c r="BA22" s="217"/>
      <c r="BB22" s="29"/>
      <c r="BC22" s="45"/>
    </row>
    <row r="23" spans="1:55">
      <c r="A23" s="217"/>
      <c r="B23" s="29"/>
      <c r="C23" s="45"/>
      <c r="D23" s="43"/>
      <c r="E23" s="217"/>
      <c r="F23" s="29"/>
      <c r="G23" s="45"/>
      <c r="H23" s="43"/>
      <c r="I23" s="217"/>
      <c r="J23" s="29"/>
      <c r="K23" s="45"/>
      <c r="L23" s="43"/>
      <c r="M23" s="217"/>
      <c r="N23" s="29"/>
      <c r="O23" s="45"/>
      <c r="P23" s="43"/>
      <c r="Q23" s="217"/>
      <c r="R23" s="29"/>
      <c r="S23" s="45"/>
      <c r="T23" s="43"/>
      <c r="U23" s="217"/>
      <c r="V23" s="29"/>
      <c r="W23" s="45"/>
      <c r="Y23" s="217"/>
      <c r="Z23" s="29"/>
      <c r="AA23" s="249"/>
      <c r="AC23" s="217"/>
      <c r="AD23" s="29"/>
      <c r="AE23" s="45"/>
      <c r="AG23" s="217"/>
      <c r="AH23" s="29"/>
      <c r="AI23" s="45"/>
      <c r="AK23" s="217"/>
      <c r="AL23" s="29"/>
      <c r="AM23" s="45"/>
      <c r="AO23" s="217"/>
      <c r="AP23" s="29"/>
      <c r="AQ23" s="45"/>
      <c r="AS23" s="217"/>
      <c r="AT23" s="29"/>
      <c r="AU23" s="45"/>
      <c r="AW23" s="217"/>
      <c r="AX23" s="29"/>
      <c r="AY23" s="45"/>
      <c r="BA23" s="217"/>
      <c r="BB23" s="29"/>
      <c r="BC23" s="45"/>
    </row>
    <row r="24" spans="1:55">
      <c r="A24" s="217"/>
      <c r="B24" s="29"/>
      <c r="C24" s="45"/>
      <c r="D24" s="43"/>
      <c r="E24" s="217"/>
      <c r="F24" s="29"/>
      <c r="G24" s="45"/>
      <c r="H24" s="43"/>
      <c r="I24" s="217"/>
      <c r="J24" s="29"/>
      <c r="K24" s="45"/>
      <c r="L24" s="43"/>
      <c r="M24" s="217"/>
      <c r="N24" s="29"/>
      <c r="O24" s="45"/>
      <c r="P24" s="43"/>
      <c r="Q24" s="217"/>
      <c r="R24" s="29"/>
      <c r="S24" s="45"/>
      <c r="T24" s="43"/>
      <c r="U24" s="217"/>
      <c r="V24" s="29"/>
      <c r="W24" s="45"/>
      <c r="Y24" s="217"/>
      <c r="Z24" s="29"/>
      <c r="AA24" s="249"/>
      <c r="AC24" s="217"/>
      <c r="AD24" s="29"/>
      <c r="AE24" s="45"/>
      <c r="AG24" s="217"/>
      <c r="AH24" s="29"/>
      <c r="AI24" s="45"/>
      <c r="AK24" s="217"/>
      <c r="AL24" s="29"/>
      <c r="AM24" s="45"/>
      <c r="AO24" s="217"/>
      <c r="AP24" s="29"/>
      <c r="AQ24" s="45"/>
      <c r="AS24" s="217"/>
      <c r="AT24" s="29"/>
      <c r="AU24" s="45"/>
      <c r="AW24" s="217"/>
      <c r="AX24" s="29"/>
      <c r="AY24" s="45"/>
      <c r="BA24" s="217"/>
      <c r="BB24" s="29"/>
      <c r="BC24" s="45"/>
    </row>
    <row r="25" spans="1:55">
      <c r="A25" s="217"/>
      <c r="B25" s="29"/>
      <c r="C25" s="45"/>
      <c r="D25" s="43"/>
      <c r="E25" s="217"/>
      <c r="F25" s="29"/>
      <c r="G25" s="45"/>
      <c r="H25" s="43"/>
      <c r="I25" s="217"/>
      <c r="J25" s="29"/>
      <c r="K25" s="45"/>
      <c r="L25" s="43"/>
      <c r="M25" s="217"/>
      <c r="N25" s="29"/>
      <c r="O25" s="45"/>
      <c r="P25" s="43"/>
      <c r="Q25" s="217"/>
      <c r="R25" s="29"/>
      <c r="S25" s="45"/>
      <c r="T25" s="43"/>
      <c r="U25" s="217"/>
      <c r="V25" s="29"/>
      <c r="W25" s="45"/>
      <c r="Y25" s="217"/>
      <c r="Z25" s="29"/>
      <c r="AA25" s="249"/>
      <c r="AC25" s="217"/>
      <c r="AD25" s="29"/>
      <c r="AE25" s="45"/>
      <c r="AG25" s="217"/>
      <c r="AH25" s="29"/>
      <c r="AI25" s="45"/>
      <c r="AK25" s="217"/>
      <c r="AL25" s="29"/>
      <c r="AM25" s="45"/>
      <c r="AO25" s="217"/>
      <c r="AP25" s="29"/>
      <c r="AQ25" s="45"/>
      <c r="AS25" s="217"/>
      <c r="AT25" s="29"/>
      <c r="AU25" s="45"/>
      <c r="AW25" s="217"/>
      <c r="AX25" s="29"/>
      <c r="AY25" s="45"/>
      <c r="BA25" s="217"/>
      <c r="BB25" s="29"/>
      <c r="BC25" s="45"/>
    </row>
    <row r="26" spans="1:55">
      <c r="A26" s="217"/>
      <c r="B26" s="29"/>
      <c r="C26" s="45"/>
      <c r="D26" s="43"/>
      <c r="E26" s="217"/>
      <c r="F26" s="29"/>
      <c r="G26" s="45"/>
      <c r="H26" s="43"/>
      <c r="I26" s="217"/>
      <c r="J26" s="29"/>
      <c r="K26" s="45"/>
      <c r="L26" s="43"/>
      <c r="M26" s="217"/>
      <c r="N26" s="29"/>
      <c r="O26" s="45"/>
      <c r="P26" s="43"/>
      <c r="Q26" s="217"/>
      <c r="R26" s="29"/>
      <c r="S26" s="45"/>
      <c r="T26" s="43"/>
      <c r="U26" s="217"/>
      <c r="V26" s="29"/>
      <c r="W26" s="45"/>
      <c r="Y26" s="217"/>
      <c r="Z26" s="29"/>
      <c r="AA26" s="249"/>
      <c r="AC26" s="217"/>
      <c r="AD26" s="29"/>
      <c r="AE26" s="45"/>
      <c r="AG26" s="217"/>
      <c r="AH26" s="29"/>
      <c r="AI26" s="45"/>
      <c r="AK26" s="217"/>
      <c r="AL26" s="29"/>
      <c r="AM26" s="45"/>
      <c r="AO26" s="217"/>
      <c r="AP26" s="29"/>
      <c r="AQ26" s="45"/>
      <c r="AS26" s="217"/>
      <c r="AT26" s="29"/>
      <c r="AU26" s="45"/>
      <c r="AW26" s="217"/>
      <c r="AX26" s="29"/>
      <c r="AY26" s="45"/>
      <c r="BA26" s="217"/>
      <c r="BB26" s="29"/>
      <c r="BC26" s="45"/>
    </row>
    <row r="27" spans="1:55">
      <c r="A27" s="217"/>
      <c r="B27" s="29"/>
      <c r="C27" s="45"/>
      <c r="D27" s="43"/>
      <c r="E27" s="217"/>
      <c r="F27" s="29"/>
      <c r="G27" s="45"/>
      <c r="H27" s="43"/>
      <c r="I27" s="217"/>
      <c r="J27" s="29"/>
      <c r="K27" s="45"/>
      <c r="L27" s="43"/>
      <c r="M27" s="217"/>
      <c r="N27" s="29"/>
      <c r="O27" s="45"/>
      <c r="P27" s="43"/>
      <c r="Q27" s="217"/>
      <c r="R27" s="29"/>
      <c r="S27" s="45"/>
      <c r="T27" s="43"/>
      <c r="U27" s="217"/>
      <c r="V27" s="29"/>
      <c r="W27" s="45"/>
      <c r="Y27" s="217"/>
      <c r="Z27" s="29"/>
      <c r="AA27" s="249"/>
      <c r="AC27" s="217"/>
      <c r="AD27" s="29"/>
      <c r="AE27" s="45"/>
      <c r="AG27" s="217"/>
      <c r="AH27" s="29"/>
      <c r="AI27" s="45"/>
      <c r="AK27" s="217"/>
      <c r="AL27" s="29"/>
      <c r="AM27" s="45"/>
      <c r="AO27" s="217"/>
      <c r="AP27" s="29"/>
      <c r="AQ27" s="45"/>
      <c r="AS27" s="217"/>
      <c r="AT27" s="29"/>
      <c r="AU27" s="45"/>
      <c r="AW27" s="217"/>
      <c r="AX27" s="29"/>
      <c r="AY27" s="45"/>
      <c r="BA27" s="217"/>
      <c r="BB27" s="29"/>
      <c r="BC27" s="45"/>
    </row>
    <row r="28" spans="1:55">
      <c r="A28" s="217"/>
      <c r="B28" s="29"/>
      <c r="C28" s="45"/>
      <c r="D28" s="43"/>
      <c r="E28" s="217"/>
      <c r="F28" s="29"/>
      <c r="G28" s="45"/>
      <c r="H28" s="43"/>
      <c r="I28" s="217"/>
      <c r="J28" s="29"/>
      <c r="K28" s="45"/>
      <c r="L28" s="43"/>
      <c r="M28" s="217"/>
      <c r="N28" s="29"/>
      <c r="O28" s="45"/>
      <c r="P28" s="43"/>
      <c r="Q28" s="217"/>
      <c r="R28" s="29"/>
      <c r="S28" s="45"/>
      <c r="T28" s="43"/>
      <c r="U28" s="217"/>
      <c r="V28" s="29"/>
      <c r="W28" s="45"/>
      <c r="Y28" s="217"/>
      <c r="Z28" s="29"/>
      <c r="AA28" s="249"/>
      <c r="AC28" s="217"/>
      <c r="AD28" s="29"/>
      <c r="AE28" s="45"/>
      <c r="AG28" s="217"/>
      <c r="AH28" s="29"/>
      <c r="AI28" s="45"/>
      <c r="AK28" s="217"/>
      <c r="AL28" s="29"/>
      <c r="AM28" s="45"/>
      <c r="AO28" s="217"/>
      <c r="AP28" s="29"/>
      <c r="AQ28" s="45"/>
      <c r="AS28" s="217"/>
      <c r="AT28" s="29"/>
      <c r="AU28" s="45"/>
      <c r="AW28" s="217"/>
      <c r="AX28" s="29"/>
      <c r="AY28" s="45"/>
      <c r="BA28" s="217"/>
      <c r="BB28" s="29"/>
      <c r="BC28" s="45"/>
    </row>
    <row r="29" spans="1:55">
      <c r="A29" s="217"/>
      <c r="B29" s="29"/>
      <c r="C29" s="45"/>
      <c r="D29" s="43"/>
      <c r="E29" s="217"/>
      <c r="F29" s="29"/>
      <c r="G29" s="45"/>
      <c r="H29" s="43"/>
      <c r="I29" s="217"/>
      <c r="J29" s="29"/>
      <c r="K29" s="45"/>
      <c r="L29" s="43"/>
      <c r="M29" s="217"/>
      <c r="N29" s="29"/>
      <c r="O29" s="45"/>
      <c r="P29" s="43"/>
      <c r="Q29" s="217"/>
      <c r="R29" s="29"/>
      <c r="S29" s="45"/>
      <c r="T29" s="43"/>
      <c r="U29" s="217"/>
      <c r="V29" s="29"/>
      <c r="W29" s="45"/>
      <c r="Y29" s="217"/>
      <c r="Z29" s="29"/>
      <c r="AA29" s="249"/>
      <c r="AC29" s="217"/>
      <c r="AD29" s="29"/>
      <c r="AE29" s="45"/>
      <c r="AG29" s="217"/>
      <c r="AH29" s="29"/>
      <c r="AI29" s="45"/>
      <c r="AK29" s="217"/>
      <c r="AL29" s="29"/>
      <c r="AM29" s="45"/>
      <c r="AO29" s="217"/>
      <c r="AP29" s="29"/>
      <c r="AQ29" s="45"/>
      <c r="AS29" s="217"/>
      <c r="AT29" s="29"/>
      <c r="AU29" s="45"/>
      <c r="AW29" s="217"/>
      <c r="AX29" s="29"/>
      <c r="AY29" s="45"/>
      <c r="BA29" s="217"/>
      <c r="BB29" s="29"/>
      <c r="BC29" s="45"/>
    </row>
    <row r="30" spans="1:55">
      <c r="A30" s="217"/>
      <c r="B30" s="29"/>
      <c r="C30" s="45"/>
      <c r="D30" s="43"/>
      <c r="E30" s="217"/>
      <c r="F30" s="29"/>
      <c r="G30" s="45"/>
      <c r="H30" s="43"/>
      <c r="I30" s="217"/>
      <c r="J30" s="29"/>
      <c r="K30" s="45"/>
      <c r="L30" s="43"/>
      <c r="M30" s="217"/>
      <c r="N30" s="29"/>
      <c r="O30" s="45"/>
      <c r="P30" s="43"/>
      <c r="Q30" s="217"/>
      <c r="R30" s="29"/>
      <c r="S30" s="45"/>
      <c r="T30" s="43"/>
      <c r="U30" s="217"/>
      <c r="V30" s="29"/>
      <c r="W30" s="45"/>
      <c r="Y30" s="217"/>
      <c r="Z30" s="29"/>
      <c r="AA30" s="249"/>
      <c r="AC30" s="217"/>
      <c r="AD30" s="29"/>
      <c r="AE30" s="45"/>
      <c r="AG30" s="217"/>
      <c r="AH30" s="29"/>
      <c r="AI30" s="45"/>
      <c r="AK30" s="217"/>
      <c r="AL30" s="29"/>
      <c r="AM30" s="45"/>
      <c r="AO30" s="217"/>
      <c r="AP30" s="29"/>
      <c r="AQ30" s="45"/>
      <c r="AS30" s="217"/>
      <c r="AT30" s="29"/>
      <c r="AU30" s="45"/>
      <c r="AW30" s="217"/>
      <c r="AX30" s="29"/>
      <c r="AY30" s="45"/>
      <c r="BA30" s="217"/>
      <c r="BB30" s="29"/>
      <c r="BC30" s="45"/>
    </row>
    <row r="31" spans="1:55">
      <c r="A31" s="217"/>
      <c r="B31" s="29"/>
      <c r="C31" s="45"/>
      <c r="D31" s="43"/>
      <c r="E31" s="217"/>
      <c r="F31" s="29"/>
      <c r="G31" s="45"/>
      <c r="H31" s="43"/>
      <c r="I31" s="217"/>
      <c r="J31" s="29"/>
      <c r="K31" s="45"/>
      <c r="L31" s="43"/>
      <c r="M31" s="217"/>
      <c r="N31" s="29"/>
      <c r="O31" s="45"/>
      <c r="P31" s="43"/>
      <c r="Q31" s="217"/>
      <c r="R31" s="29"/>
      <c r="S31" s="45"/>
      <c r="T31" s="43"/>
      <c r="U31" s="217"/>
      <c r="V31" s="29"/>
      <c r="W31" s="45"/>
      <c r="Y31" s="217"/>
      <c r="Z31" s="29"/>
      <c r="AA31" s="249"/>
      <c r="AC31" s="217"/>
      <c r="AD31" s="29"/>
      <c r="AE31" s="45"/>
      <c r="AG31" s="217"/>
      <c r="AH31" s="29"/>
      <c r="AI31" s="45"/>
      <c r="AK31" s="217"/>
      <c r="AL31" s="29"/>
      <c r="AM31" s="45"/>
      <c r="AO31" s="217"/>
      <c r="AP31" s="29"/>
      <c r="AQ31" s="45"/>
      <c r="AS31" s="217"/>
      <c r="AT31" s="29"/>
      <c r="AU31" s="45"/>
      <c r="AW31" s="217"/>
      <c r="AX31" s="29"/>
      <c r="AY31" s="45"/>
      <c r="BA31" s="217"/>
      <c r="BB31" s="29"/>
      <c r="BC31" s="45"/>
    </row>
    <row r="32" spans="1:55">
      <c r="A32" s="217"/>
      <c r="B32" s="29"/>
      <c r="C32" s="45"/>
      <c r="D32" s="43"/>
      <c r="E32" s="217"/>
      <c r="F32" s="29"/>
      <c r="G32" s="45"/>
      <c r="H32" s="43"/>
      <c r="I32" s="217"/>
      <c r="J32" s="29"/>
      <c r="K32" s="45"/>
      <c r="L32" s="43"/>
      <c r="M32" s="217"/>
      <c r="N32" s="29"/>
      <c r="O32" s="45"/>
      <c r="P32" s="43"/>
      <c r="Q32" s="217"/>
      <c r="R32" s="29"/>
      <c r="S32" s="45"/>
      <c r="T32" s="43"/>
      <c r="U32" s="217"/>
      <c r="V32" s="29"/>
      <c r="W32" s="45"/>
      <c r="Y32" s="217"/>
      <c r="Z32" s="29"/>
      <c r="AA32" s="249"/>
      <c r="AC32" s="217"/>
      <c r="AD32" s="29"/>
      <c r="AE32" s="45"/>
      <c r="AG32" s="217"/>
      <c r="AH32" s="29"/>
      <c r="AI32" s="45"/>
      <c r="AK32" s="217"/>
      <c r="AL32" s="29"/>
      <c r="AM32" s="45"/>
      <c r="AO32" s="217"/>
      <c r="AP32" s="29"/>
      <c r="AQ32" s="45"/>
      <c r="AS32" s="217"/>
      <c r="AT32" s="29"/>
      <c r="AU32" s="45"/>
      <c r="AW32" s="217"/>
      <c r="AX32" s="29"/>
      <c r="AY32" s="45"/>
      <c r="BA32" s="217"/>
      <c r="BB32" s="29"/>
      <c r="BC32" s="45"/>
    </row>
    <row r="33" spans="1:55">
      <c r="A33" s="217"/>
      <c r="B33" s="29"/>
      <c r="C33" s="45"/>
      <c r="D33" s="43"/>
      <c r="E33" s="217"/>
      <c r="F33" s="29"/>
      <c r="G33" s="45"/>
      <c r="H33" s="43"/>
      <c r="I33" s="217"/>
      <c r="J33" s="29"/>
      <c r="K33" s="45"/>
      <c r="L33" s="43"/>
      <c r="M33" s="217"/>
      <c r="N33" s="29"/>
      <c r="O33" s="45"/>
      <c r="P33" s="43"/>
      <c r="Q33" s="217"/>
      <c r="R33" s="29"/>
      <c r="S33" s="45"/>
      <c r="T33" s="43"/>
      <c r="U33" s="217"/>
      <c r="V33" s="29"/>
      <c r="W33" s="45"/>
      <c r="Y33" s="217"/>
      <c r="Z33" s="29"/>
      <c r="AA33" s="249"/>
      <c r="AC33" s="217"/>
      <c r="AD33" s="29"/>
      <c r="AE33" s="45"/>
      <c r="AG33" s="217"/>
      <c r="AH33" s="29"/>
      <c r="AI33" s="45"/>
      <c r="AK33" s="217"/>
      <c r="AL33" s="29"/>
      <c r="AM33" s="45"/>
      <c r="AO33" s="217"/>
      <c r="AP33" s="29"/>
      <c r="AQ33" s="45"/>
      <c r="AS33" s="217"/>
      <c r="AT33" s="29"/>
      <c r="AU33" s="45"/>
      <c r="AW33" s="217"/>
      <c r="AX33" s="29"/>
      <c r="AY33" s="45"/>
      <c r="BA33" s="217"/>
      <c r="BB33" s="29"/>
      <c r="BC33" s="45"/>
    </row>
    <row r="34" spans="1:55">
      <c r="A34" s="217"/>
      <c r="B34" s="29"/>
      <c r="C34" s="45"/>
      <c r="D34" s="43"/>
      <c r="E34" s="217"/>
      <c r="F34" s="29"/>
      <c r="G34" s="45"/>
      <c r="H34" s="43"/>
      <c r="I34" s="217"/>
      <c r="J34" s="29"/>
      <c r="K34" s="45"/>
      <c r="L34" s="43"/>
      <c r="M34" s="217"/>
      <c r="N34" s="29"/>
      <c r="O34" s="45"/>
      <c r="P34" s="43"/>
      <c r="Q34" s="217"/>
      <c r="R34" s="29"/>
      <c r="S34" s="45"/>
      <c r="T34" s="43"/>
      <c r="U34" s="217"/>
      <c r="V34" s="29"/>
      <c r="W34" s="45"/>
      <c r="Y34" s="217"/>
      <c r="Z34" s="29"/>
      <c r="AA34" s="249"/>
      <c r="AC34" s="217"/>
      <c r="AD34" s="29"/>
      <c r="AE34" s="45"/>
      <c r="AG34" s="217"/>
      <c r="AH34" s="29"/>
      <c r="AI34" s="45"/>
      <c r="AK34" s="217"/>
      <c r="AL34" s="29"/>
      <c r="AM34" s="45"/>
      <c r="AO34" s="217"/>
      <c r="AP34" s="29"/>
      <c r="AQ34" s="45"/>
      <c r="AS34" s="217"/>
      <c r="AT34" s="29"/>
      <c r="AU34" s="45"/>
      <c r="AW34" s="217"/>
      <c r="AX34" s="29"/>
      <c r="AY34" s="45"/>
      <c r="BA34" s="217"/>
      <c r="BB34" s="29"/>
      <c r="BC34" s="45"/>
    </row>
    <row r="35" spans="1:55">
      <c r="A35" s="217"/>
      <c r="B35" s="29"/>
      <c r="C35" s="45"/>
      <c r="D35" s="43"/>
      <c r="E35" s="217"/>
      <c r="F35" s="29"/>
      <c r="G35" s="45"/>
      <c r="H35" s="43"/>
      <c r="I35" s="217"/>
      <c r="J35" s="29"/>
      <c r="K35" s="45"/>
      <c r="L35" s="43"/>
      <c r="M35" s="217"/>
      <c r="N35" s="29"/>
      <c r="O35" s="45"/>
      <c r="P35" s="43"/>
      <c r="Q35" s="217"/>
      <c r="R35" s="29"/>
      <c r="S35" s="45"/>
      <c r="T35" s="43"/>
      <c r="U35" s="217"/>
      <c r="V35" s="29"/>
      <c r="W35" s="45"/>
      <c r="Y35" s="217"/>
      <c r="Z35" s="29"/>
      <c r="AA35" s="249"/>
      <c r="AC35" s="217"/>
      <c r="AD35" s="29"/>
      <c r="AE35" s="45"/>
      <c r="AG35" s="217"/>
      <c r="AH35" s="29"/>
      <c r="AI35" s="45"/>
      <c r="AK35" s="217"/>
      <c r="AL35" s="29"/>
      <c r="AM35" s="45"/>
      <c r="AO35" s="217"/>
      <c r="AP35" s="29"/>
      <c r="AQ35" s="45"/>
      <c r="AS35" s="217"/>
      <c r="AT35" s="29"/>
      <c r="AU35" s="45"/>
      <c r="AW35" s="217"/>
      <c r="AX35" s="29"/>
      <c r="AY35" s="45"/>
      <c r="BA35" s="217"/>
      <c r="BB35" s="29"/>
      <c r="BC35" s="45"/>
    </row>
    <row r="36" spans="1:55">
      <c r="A36" s="217"/>
      <c r="B36" s="29"/>
      <c r="C36" s="45"/>
      <c r="D36" s="43"/>
      <c r="E36" s="217"/>
      <c r="F36" s="29"/>
      <c r="G36" s="45"/>
      <c r="H36" s="43"/>
      <c r="I36" s="217"/>
      <c r="J36" s="29"/>
      <c r="K36" s="45"/>
      <c r="L36" s="43"/>
      <c r="M36" s="217"/>
      <c r="N36" s="29"/>
      <c r="O36" s="45"/>
      <c r="P36" s="43"/>
      <c r="Q36" s="217"/>
      <c r="R36" s="29"/>
      <c r="S36" s="45"/>
      <c r="T36" s="43"/>
      <c r="U36" s="217"/>
      <c r="V36" s="29"/>
      <c r="W36" s="45"/>
      <c r="Y36" s="217"/>
      <c r="Z36" s="29"/>
      <c r="AA36" s="249"/>
      <c r="AC36" s="217"/>
      <c r="AD36" s="29"/>
      <c r="AE36" s="45"/>
      <c r="AG36" s="217"/>
      <c r="AH36" s="29"/>
      <c r="AI36" s="45"/>
      <c r="AK36" s="217"/>
      <c r="AL36" s="29"/>
      <c r="AM36" s="45"/>
      <c r="AO36" s="217"/>
      <c r="AP36" s="29"/>
      <c r="AQ36" s="45"/>
      <c r="AS36" s="217"/>
      <c r="AT36" s="29"/>
      <c r="AU36" s="45"/>
      <c r="AW36" s="217"/>
      <c r="AX36" s="29"/>
      <c r="AY36" s="45"/>
      <c r="BA36" s="217"/>
      <c r="BB36" s="29"/>
      <c r="BC36" s="45"/>
    </row>
    <row r="37" spans="1:55">
      <c r="A37" s="217"/>
      <c r="B37" s="29"/>
      <c r="C37" s="45"/>
      <c r="D37" s="43"/>
      <c r="E37" s="217"/>
      <c r="F37" s="29"/>
      <c r="G37" s="45"/>
      <c r="H37" s="43"/>
      <c r="I37" s="217"/>
      <c r="J37" s="29"/>
      <c r="K37" s="45"/>
      <c r="L37" s="43"/>
      <c r="M37" s="217"/>
      <c r="N37" s="29"/>
      <c r="O37" s="45"/>
      <c r="P37" s="43"/>
      <c r="Q37" s="217"/>
      <c r="R37" s="29"/>
      <c r="S37" s="45"/>
      <c r="T37" s="43"/>
      <c r="U37" s="217"/>
      <c r="V37" s="29"/>
      <c r="W37" s="45"/>
      <c r="Y37" s="217"/>
      <c r="Z37" s="29"/>
      <c r="AA37" s="249"/>
      <c r="AC37" s="217"/>
      <c r="AD37" s="29"/>
      <c r="AE37" s="45"/>
      <c r="AG37" s="217"/>
      <c r="AH37" s="29"/>
      <c r="AI37" s="45"/>
      <c r="AK37" s="217"/>
      <c r="AL37" s="29"/>
      <c r="AM37" s="45"/>
      <c r="AO37" s="217"/>
      <c r="AP37" s="29"/>
      <c r="AQ37" s="45"/>
      <c r="AS37" s="217"/>
      <c r="AT37" s="29"/>
      <c r="AU37" s="45"/>
      <c r="AW37" s="217"/>
      <c r="AX37" s="29"/>
      <c r="AY37" s="45"/>
      <c r="BA37" s="217"/>
      <c r="BB37" s="29"/>
      <c r="BC37" s="45"/>
    </row>
    <row r="38" spans="1:55">
      <c r="A38" s="217"/>
      <c r="B38" s="29"/>
      <c r="C38" s="45"/>
      <c r="D38" s="43"/>
      <c r="E38" s="217"/>
      <c r="F38" s="29"/>
      <c r="G38" s="45"/>
      <c r="H38" s="43"/>
      <c r="I38" s="217"/>
      <c r="J38" s="29"/>
      <c r="K38" s="45"/>
      <c r="L38" s="43"/>
      <c r="M38" s="217"/>
      <c r="N38" s="29"/>
      <c r="O38" s="45"/>
      <c r="P38" s="43"/>
      <c r="Q38" s="217"/>
      <c r="R38" s="29"/>
      <c r="S38" s="45"/>
      <c r="T38" s="43"/>
      <c r="U38" s="217"/>
      <c r="V38" s="29"/>
      <c r="W38" s="45"/>
      <c r="Y38" s="217"/>
      <c r="Z38" s="29"/>
      <c r="AA38" s="249"/>
      <c r="AC38" s="217"/>
      <c r="AD38" s="29"/>
      <c r="AE38" s="45"/>
      <c r="AG38" s="217"/>
      <c r="AH38" s="29"/>
      <c r="AI38" s="45"/>
      <c r="AK38" s="217"/>
      <c r="AL38" s="29"/>
      <c r="AM38" s="45"/>
      <c r="AO38" s="217"/>
      <c r="AP38" s="29"/>
      <c r="AQ38" s="45"/>
      <c r="AS38" s="217"/>
      <c r="AT38" s="29"/>
      <c r="AU38" s="45"/>
      <c r="AW38" s="217"/>
      <c r="AX38" s="29"/>
      <c r="AY38" s="45"/>
      <c r="BA38" s="217"/>
      <c r="BB38" s="29"/>
      <c r="BC38" s="45"/>
    </row>
    <row r="39" spans="1:55">
      <c r="A39" s="217"/>
      <c r="B39" s="29"/>
      <c r="C39" s="45"/>
      <c r="D39" s="43"/>
      <c r="E39" s="217"/>
      <c r="F39" s="29"/>
      <c r="G39" s="45"/>
      <c r="H39" s="43"/>
      <c r="I39" s="217"/>
      <c r="J39" s="29"/>
      <c r="K39" s="45"/>
      <c r="L39" s="43"/>
      <c r="M39" s="217"/>
      <c r="N39" s="29"/>
      <c r="O39" s="45"/>
      <c r="P39" s="43"/>
      <c r="Q39" s="217"/>
      <c r="R39" s="29"/>
      <c r="S39" s="45"/>
      <c r="T39" s="43"/>
      <c r="U39" s="217"/>
      <c r="V39" s="29"/>
      <c r="W39" s="45"/>
      <c r="Y39" s="217"/>
      <c r="Z39" s="29"/>
      <c r="AA39" s="249"/>
      <c r="AC39" s="217"/>
      <c r="AD39" s="29"/>
      <c r="AE39" s="45"/>
      <c r="AG39" s="217"/>
      <c r="AH39" s="29"/>
      <c r="AI39" s="45"/>
      <c r="AK39" s="217"/>
      <c r="AL39" s="29"/>
      <c r="AM39" s="45"/>
      <c r="AO39" s="217"/>
      <c r="AP39" s="29"/>
      <c r="AQ39" s="45"/>
      <c r="AS39" s="217"/>
      <c r="AT39" s="29"/>
      <c r="AU39" s="45"/>
      <c r="AW39" s="217"/>
      <c r="AX39" s="29"/>
      <c r="AY39" s="45"/>
      <c r="BA39" s="217"/>
      <c r="BB39" s="29"/>
      <c r="BC39" s="45"/>
    </row>
    <row r="40" spans="1:55">
      <c r="A40" s="217"/>
      <c r="B40" s="29"/>
      <c r="C40" s="45"/>
      <c r="D40" s="43"/>
      <c r="E40" s="217"/>
      <c r="F40" s="29"/>
      <c r="G40" s="45"/>
      <c r="H40" s="43"/>
      <c r="I40" s="217"/>
      <c r="J40" s="29"/>
      <c r="K40" s="45"/>
      <c r="L40" s="43"/>
      <c r="M40" s="217"/>
      <c r="N40" s="29"/>
      <c r="O40" s="45"/>
      <c r="P40" s="43"/>
      <c r="Q40" s="217"/>
      <c r="R40" s="29"/>
      <c r="S40" s="45"/>
      <c r="T40" s="43"/>
      <c r="U40" s="217"/>
      <c r="V40" s="29"/>
      <c r="W40" s="45"/>
      <c r="Y40" s="217"/>
      <c r="Z40" s="29"/>
      <c r="AA40" s="249"/>
      <c r="AC40" s="217"/>
      <c r="AD40" s="29"/>
      <c r="AE40" s="45"/>
      <c r="AG40" s="217"/>
      <c r="AH40" s="29"/>
      <c r="AI40" s="45"/>
      <c r="AK40" s="217"/>
      <c r="AL40" s="29"/>
      <c r="AM40" s="45"/>
      <c r="AO40" s="217"/>
      <c r="AP40" s="29"/>
      <c r="AQ40" s="45"/>
      <c r="AS40" s="217"/>
      <c r="AT40" s="29"/>
      <c r="AU40" s="45"/>
      <c r="AW40" s="217"/>
      <c r="AX40" s="29"/>
      <c r="AY40" s="45"/>
      <c r="BA40" s="217"/>
      <c r="BB40" s="29"/>
      <c r="BC40" s="45"/>
    </row>
    <row r="41" spans="1:55">
      <c r="A41" s="217"/>
      <c r="B41" s="29"/>
      <c r="C41" s="45"/>
      <c r="D41" s="43"/>
      <c r="E41" s="217"/>
      <c r="F41" s="29"/>
      <c r="G41" s="45"/>
      <c r="H41" s="43"/>
      <c r="I41" s="217"/>
      <c r="J41" s="29"/>
      <c r="K41" s="45"/>
      <c r="L41" s="43"/>
      <c r="M41" s="217"/>
      <c r="N41" s="29"/>
      <c r="O41" s="45"/>
      <c r="P41" s="43"/>
      <c r="Q41" s="217"/>
      <c r="R41" s="29"/>
      <c r="S41" s="45"/>
      <c r="T41" s="43"/>
      <c r="U41" s="217"/>
      <c r="V41" s="29"/>
      <c r="W41" s="45"/>
      <c r="Y41" s="217"/>
      <c r="Z41" s="29"/>
      <c r="AA41" s="249"/>
      <c r="AC41" s="217"/>
      <c r="AD41" s="29"/>
      <c r="AE41" s="45"/>
      <c r="AG41" s="217"/>
      <c r="AH41" s="29"/>
      <c r="AI41" s="45"/>
      <c r="AK41" s="217"/>
      <c r="AL41" s="29"/>
      <c r="AM41" s="45"/>
      <c r="AO41" s="217"/>
      <c r="AP41" s="29"/>
      <c r="AQ41" s="45"/>
      <c r="AS41" s="217"/>
      <c r="AT41" s="29"/>
      <c r="AU41" s="45"/>
      <c r="AW41" s="217"/>
      <c r="AX41" s="29"/>
      <c r="AY41" s="45"/>
      <c r="BA41" s="217"/>
      <c r="BB41" s="29"/>
      <c r="BC41" s="45"/>
    </row>
    <row r="42" spans="1:55">
      <c r="A42" s="217"/>
      <c r="B42" s="29"/>
      <c r="C42" s="45"/>
      <c r="D42" s="43"/>
      <c r="E42" s="217"/>
      <c r="F42" s="29"/>
      <c r="G42" s="45"/>
      <c r="H42" s="43"/>
      <c r="I42" s="217"/>
      <c r="J42" s="29"/>
      <c r="K42" s="45"/>
      <c r="L42" s="43"/>
      <c r="M42" s="217"/>
      <c r="N42" s="29"/>
      <c r="O42" s="45"/>
      <c r="P42" s="43"/>
      <c r="Q42" s="217"/>
      <c r="R42" s="29"/>
      <c r="S42" s="45"/>
      <c r="T42" s="43"/>
      <c r="U42" s="217"/>
      <c r="V42" s="29"/>
      <c r="W42" s="45"/>
      <c r="Y42" s="217"/>
      <c r="Z42" s="29"/>
      <c r="AA42" s="249"/>
      <c r="AC42" s="217"/>
      <c r="AD42" s="29"/>
      <c r="AE42" s="45"/>
      <c r="AG42" s="217"/>
      <c r="AH42" s="29"/>
      <c r="AI42" s="45"/>
      <c r="AK42" s="217"/>
      <c r="AL42" s="29"/>
      <c r="AM42" s="45"/>
      <c r="AO42" s="217"/>
      <c r="AP42" s="29"/>
      <c r="AQ42" s="45"/>
      <c r="AS42" s="217"/>
      <c r="AT42" s="29"/>
      <c r="AU42" s="45"/>
      <c r="AW42" s="217"/>
      <c r="AX42" s="29"/>
      <c r="AY42" s="45"/>
      <c r="BA42" s="217"/>
      <c r="BB42" s="29"/>
      <c r="BC42" s="45"/>
    </row>
    <row r="43" spans="1:55">
      <c r="A43" s="217"/>
      <c r="B43" s="29"/>
      <c r="C43" s="45"/>
      <c r="D43" s="43"/>
      <c r="E43" s="217"/>
      <c r="F43" s="29"/>
      <c r="G43" s="45"/>
      <c r="H43" s="43"/>
      <c r="I43" s="217"/>
      <c r="J43" s="29"/>
      <c r="K43" s="45"/>
      <c r="L43" s="43"/>
      <c r="M43" s="217"/>
      <c r="N43" s="29"/>
      <c r="O43" s="45"/>
      <c r="P43" s="43"/>
      <c r="Q43" s="217"/>
      <c r="R43" s="29"/>
      <c r="S43" s="45"/>
      <c r="T43" s="43"/>
      <c r="U43" s="217"/>
      <c r="V43" s="29"/>
      <c r="W43" s="45"/>
      <c r="Y43" s="217"/>
      <c r="Z43" s="29"/>
      <c r="AA43" s="249"/>
      <c r="AC43" s="217"/>
      <c r="AD43" s="29"/>
      <c r="AE43" s="45"/>
      <c r="AG43" s="217"/>
      <c r="AH43" s="29"/>
      <c r="AI43" s="45"/>
      <c r="AK43" s="217"/>
      <c r="AL43" s="29"/>
      <c r="AM43" s="45"/>
      <c r="AO43" s="217"/>
      <c r="AP43" s="29"/>
      <c r="AQ43" s="45"/>
      <c r="AS43" s="217"/>
      <c r="AT43" s="29"/>
      <c r="AU43" s="45"/>
      <c r="AW43" s="217"/>
      <c r="AX43" s="29"/>
      <c r="AY43" s="45"/>
      <c r="BA43" s="217"/>
      <c r="BB43" s="29"/>
      <c r="BC43" s="45"/>
    </row>
    <row r="44" spans="1:55">
      <c r="A44" s="217"/>
      <c r="B44" s="29"/>
      <c r="C44" s="45"/>
      <c r="D44" s="43"/>
      <c r="E44" s="217"/>
      <c r="F44" s="29"/>
      <c r="G44" s="45"/>
      <c r="H44" s="43"/>
      <c r="I44" s="217"/>
      <c r="J44" s="29"/>
      <c r="K44" s="45"/>
      <c r="L44" s="43"/>
      <c r="M44" s="217"/>
      <c r="N44" s="29"/>
      <c r="O44" s="45"/>
      <c r="P44" s="43"/>
      <c r="Q44" s="217"/>
      <c r="R44" s="29"/>
      <c r="S44" s="45"/>
      <c r="T44" s="43"/>
      <c r="U44" s="217"/>
      <c r="V44" s="29"/>
      <c r="W44" s="45"/>
      <c r="Y44" s="217"/>
      <c r="Z44" s="29"/>
      <c r="AA44" s="249"/>
      <c r="AC44" s="217"/>
      <c r="AD44" s="29"/>
      <c r="AE44" s="45"/>
      <c r="AG44" s="217"/>
      <c r="AH44" s="29"/>
      <c r="AI44" s="45"/>
      <c r="AK44" s="217"/>
      <c r="AL44" s="29"/>
      <c r="AM44" s="45"/>
      <c r="AO44" s="217"/>
      <c r="AP44" s="29"/>
      <c r="AQ44" s="45"/>
      <c r="AS44" s="217"/>
      <c r="AT44" s="29"/>
      <c r="AU44" s="45"/>
      <c r="AW44" s="217"/>
      <c r="AX44" s="29"/>
      <c r="AY44" s="45"/>
      <c r="BA44" s="217"/>
      <c r="BB44" s="29"/>
      <c r="BC44" s="45"/>
    </row>
    <row r="45" spans="1:55">
      <c r="A45" s="217"/>
      <c r="B45" s="29"/>
      <c r="C45" s="45"/>
      <c r="D45" s="43"/>
      <c r="E45" s="217"/>
      <c r="F45" s="29"/>
      <c r="G45" s="45"/>
      <c r="H45" s="43"/>
      <c r="I45" s="217"/>
      <c r="J45" s="29"/>
      <c r="K45" s="45"/>
      <c r="L45" s="43"/>
      <c r="M45" s="217"/>
      <c r="N45" s="29"/>
      <c r="O45" s="45"/>
      <c r="P45" s="43"/>
      <c r="Q45" s="217"/>
      <c r="R45" s="29"/>
      <c r="S45" s="45"/>
      <c r="T45" s="43"/>
      <c r="U45" s="217"/>
      <c r="V45" s="29"/>
      <c r="W45" s="45"/>
      <c r="Y45" s="217"/>
      <c r="Z45" s="29"/>
      <c r="AA45" s="249"/>
      <c r="AC45" s="217"/>
      <c r="AD45" s="29"/>
      <c r="AE45" s="45"/>
      <c r="AG45" s="217"/>
      <c r="AH45" s="29"/>
      <c r="AI45" s="45"/>
      <c r="AK45" s="217"/>
      <c r="AL45" s="29"/>
      <c r="AM45" s="45"/>
      <c r="AO45" s="217"/>
      <c r="AP45" s="29"/>
      <c r="AQ45" s="45"/>
      <c r="AS45" s="217"/>
      <c r="AT45" s="29"/>
      <c r="AU45" s="45"/>
      <c r="AW45" s="217"/>
      <c r="AX45" s="29"/>
      <c r="AY45" s="45"/>
      <c r="BA45" s="217"/>
      <c r="BB45" s="29"/>
      <c r="BC45" s="45"/>
    </row>
    <row r="46" spans="1:55">
      <c r="A46" s="217"/>
      <c r="B46" s="29"/>
      <c r="C46" s="45"/>
      <c r="D46" s="43"/>
      <c r="E46" s="217"/>
      <c r="F46" s="29"/>
      <c r="G46" s="45"/>
      <c r="H46" s="43"/>
      <c r="I46" s="217"/>
      <c r="J46" s="29"/>
      <c r="K46" s="45"/>
      <c r="L46" s="43"/>
      <c r="M46" s="217"/>
      <c r="N46" s="29"/>
      <c r="O46" s="45"/>
      <c r="P46" s="43"/>
      <c r="Q46" s="217"/>
      <c r="R46" s="29"/>
      <c r="S46" s="45"/>
      <c r="T46" s="43"/>
      <c r="U46" s="217"/>
      <c r="V46" s="29"/>
      <c r="W46" s="45"/>
      <c r="Y46" s="217"/>
      <c r="Z46" s="29"/>
      <c r="AA46" s="249"/>
      <c r="AC46" s="217"/>
      <c r="AD46" s="29"/>
      <c r="AE46" s="45"/>
      <c r="AG46" s="217"/>
      <c r="AH46" s="29"/>
      <c r="AI46" s="45"/>
      <c r="AK46" s="217"/>
      <c r="AL46" s="29"/>
      <c r="AM46" s="45"/>
      <c r="AO46" s="217"/>
      <c r="AP46" s="29"/>
      <c r="AQ46" s="45"/>
      <c r="AS46" s="217"/>
      <c r="AT46" s="29"/>
      <c r="AU46" s="45"/>
      <c r="AW46" s="217"/>
      <c r="AX46" s="29"/>
      <c r="AY46" s="45"/>
      <c r="BA46" s="217"/>
      <c r="BB46" s="29"/>
      <c r="BC46" s="45"/>
    </row>
    <row r="47" spans="1:55">
      <c r="A47" s="217"/>
      <c r="B47" s="29"/>
      <c r="C47" s="45"/>
      <c r="D47" s="43"/>
      <c r="E47" s="217"/>
      <c r="F47" s="29"/>
      <c r="G47" s="45"/>
      <c r="H47" s="43"/>
      <c r="I47" s="217"/>
      <c r="J47" s="29"/>
      <c r="K47" s="45"/>
      <c r="L47" s="43"/>
      <c r="M47" s="217"/>
      <c r="N47" s="29"/>
      <c r="O47" s="45"/>
      <c r="P47" s="43"/>
      <c r="Q47" s="217"/>
      <c r="R47" s="29"/>
      <c r="S47" s="45"/>
      <c r="T47" s="43"/>
      <c r="U47" s="217"/>
      <c r="V47" s="29"/>
      <c r="W47" s="45"/>
      <c r="Y47" s="217"/>
      <c r="Z47" s="29"/>
      <c r="AA47" s="249"/>
      <c r="AC47" s="217"/>
      <c r="AD47" s="29"/>
      <c r="AE47" s="45"/>
      <c r="AG47" s="217"/>
      <c r="AH47" s="29"/>
      <c r="AI47" s="45"/>
      <c r="AK47" s="217"/>
      <c r="AL47" s="29"/>
      <c r="AM47" s="45"/>
      <c r="AO47" s="217"/>
      <c r="AP47" s="29"/>
      <c r="AQ47" s="45"/>
      <c r="AS47" s="217"/>
      <c r="AT47" s="29"/>
      <c r="AU47" s="45"/>
      <c r="AW47" s="217"/>
      <c r="AX47" s="29"/>
      <c r="AY47" s="45"/>
      <c r="BA47" s="217"/>
      <c r="BB47" s="29"/>
      <c r="BC47" s="45"/>
    </row>
    <row r="48" spans="1:55">
      <c r="A48" s="217"/>
      <c r="B48" s="29"/>
      <c r="C48" s="45"/>
      <c r="D48" s="43"/>
      <c r="E48" s="217"/>
      <c r="F48" s="29"/>
      <c r="G48" s="45"/>
      <c r="H48" s="43"/>
      <c r="I48" s="217"/>
      <c r="J48" s="29"/>
      <c r="K48" s="45"/>
      <c r="L48" s="43"/>
      <c r="M48" s="217"/>
      <c r="N48" s="29"/>
      <c r="O48" s="45"/>
      <c r="P48" s="43"/>
      <c r="Q48" s="217"/>
      <c r="R48" s="29"/>
      <c r="S48" s="45"/>
      <c r="T48" s="43"/>
      <c r="U48" s="217"/>
      <c r="V48" s="29"/>
      <c r="W48" s="45"/>
      <c r="Y48" s="217"/>
      <c r="Z48" s="29"/>
      <c r="AA48" s="249"/>
      <c r="AC48" s="217"/>
      <c r="AD48" s="29"/>
      <c r="AE48" s="45"/>
      <c r="AG48" s="217"/>
      <c r="AH48" s="29"/>
      <c r="AI48" s="45"/>
      <c r="AK48" s="217"/>
      <c r="AL48" s="29"/>
      <c r="AM48" s="45"/>
      <c r="AO48" s="217"/>
      <c r="AP48" s="29"/>
      <c r="AQ48" s="45"/>
      <c r="AS48" s="217"/>
      <c r="AT48" s="29"/>
      <c r="AU48" s="45"/>
      <c r="AW48" s="217"/>
      <c r="AX48" s="29"/>
      <c r="AY48" s="45"/>
      <c r="BA48" s="217"/>
      <c r="BB48" s="29"/>
      <c r="BC48" s="45"/>
    </row>
    <row r="49" spans="1:55">
      <c r="A49" s="217"/>
      <c r="B49" s="29"/>
      <c r="C49" s="45"/>
      <c r="D49" s="43"/>
      <c r="E49" s="217"/>
      <c r="F49" s="29"/>
      <c r="G49" s="45"/>
      <c r="H49" s="43"/>
      <c r="I49" s="217"/>
      <c r="J49" s="29"/>
      <c r="K49" s="45"/>
      <c r="L49" s="43"/>
      <c r="M49" s="217"/>
      <c r="N49" s="29"/>
      <c r="O49" s="45"/>
      <c r="P49" s="43"/>
      <c r="Q49" s="217"/>
      <c r="R49" s="29"/>
      <c r="S49" s="45"/>
      <c r="T49" s="43"/>
      <c r="U49" s="217"/>
      <c r="V49" s="29"/>
      <c r="W49" s="45"/>
      <c r="Y49" s="217"/>
      <c r="Z49" s="29"/>
      <c r="AA49" s="249"/>
      <c r="AC49" s="217"/>
      <c r="AD49" s="29"/>
      <c r="AE49" s="45"/>
      <c r="AG49" s="217"/>
      <c r="AH49" s="29"/>
      <c r="AI49" s="45"/>
      <c r="AK49" s="217"/>
      <c r="AL49" s="29"/>
      <c r="AM49" s="45"/>
      <c r="AO49" s="217"/>
      <c r="AP49" s="29"/>
      <c r="AQ49" s="45"/>
      <c r="AS49" s="217"/>
      <c r="AT49" s="29"/>
      <c r="AU49" s="45"/>
      <c r="AW49" s="217"/>
      <c r="AX49" s="29"/>
      <c r="AY49" s="45"/>
      <c r="BA49" s="217"/>
      <c r="BB49" s="29"/>
      <c r="BC49" s="45"/>
    </row>
    <row r="50" spans="1:55">
      <c r="A50" s="217"/>
      <c r="B50" s="29"/>
      <c r="C50" s="45"/>
      <c r="D50" s="43"/>
      <c r="E50" s="217"/>
      <c r="F50" s="29"/>
      <c r="G50" s="45"/>
      <c r="H50" s="43"/>
      <c r="I50" s="217"/>
      <c r="J50" s="29"/>
      <c r="K50" s="45"/>
      <c r="L50" s="43"/>
      <c r="M50" s="217"/>
      <c r="N50" s="29"/>
      <c r="O50" s="45"/>
      <c r="P50" s="43"/>
      <c r="Q50" s="217"/>
      <c r="R50" s="29"/>
      <c r="S50" s="45"/>
      <c r="T50" s="43"/>
      <c r="U50" s="217"/>
      <c r="V50" s="29"/>
      <c r="W50" s="45"/>
      <c r="Y50" s="217"/>
      <c r="Z50" s="29"/>
      <c r="AA50" s="249"/>
      <c r="AC50" s="217"/>
      <c r="AD50" s="29"/>
      <c r="AE50" s="45"/>
      <c r="AG50" s="217"/>
      <c r="AH50" s="29"/>
      <c r="AI50" s="45"/>
      <c r="AK50" s="217"/>
      <c r="AL50" s="29"/>
      <c r="AM50" s="45"/>
      <c r="AO50" s="217"/>
      <c r="AP50" s="29"/>
      <c r="AQ50" s="45"/>
      <c r="AS50" s="217"/>
      <c r="AT50" s="29"/>
      <c r="AU50" s="45"/>
      <c r="AW50" s="217"/>
      <c r="AX50" s="29"/>
      <c r="AY50" s="45"/>
      <c r="BA50" s="217"/>
      <c r="BB50" s="29"/>
      <c r="BC50" s="45"/>
    </row>
    <row r="51" spans="1:55">
      <c r="A51" s="217"/>
      <c r="B51" s="29"/>
      <c r="C51" s="45"/>
      <c r="D51" s="43"/>
      <c r="E51" s="217"/>
      <c r="F51" s="29"/>
      <c r="G51" s="45"/>
      <c r="H51" s="43"/>
      <c r="I51" s="217"/>
      <c r="J51" s="29"/>
      <c r="K51" s="45"/>
      <c r="L51" s="43"/>
      <c r="M51" s="217"/>
      <c r="N51" s="29"/>
      <c r="O51" s="45"/>
      <c r="P51" s="43"/>
      <c r="Q51" s="217"/>
      <c r="R51" s="29"/>
      <c r="S51" s="45"/>
      <c r="T51" s="43"/>
      <c r="U51" s="217"/>
      <c r="V51" s="29"/>
      <c r="W51" s="45"/>
      <c r="Y51" s="217"/>
      <c r="Z51" s="29"/>
      <c r="AA51" s="249"/>
      <c r="AC51" s="217"/>
      <c r="AD51" s="29"/>
      <c r="AE51" s="45"/>
      <c r="AG51" s="217"/>
      <c r="AH51" s="29"/>
      <c r="AI51" s="45"/>
      <c r="AK51" s="217"/>
      <c r="AL51" s="29"/>
      <c r="AM51" s="45"/>
      <c r="AO51" s="217"/>
      <c r="AP51" s="29"/>
      <c r="AQ51" s="45"/>
      <c r="AS51" s="217"/>
      <c r="AT51" s="29"/>
      <c r="AU51" s="45"/>
      <c r="AW51" s="217"/>
      <c r="AX51" s="29"/>
      <c r="AY51" s="45"/>
      <c r="BA51" s="217"/>
      <c r="BB51" s="29"/>
      <c r="BC51" s="45"/>
    </row>
    <row r="52" spans="1:55">
      <c r="A52" s="217"/>
      <c r="B52" s="29"/>
      <c r="C52" s="45"/>
      <c r="D52" s="43"/>
      <c r="E52" s="217"/>
      <c r="F52" s="29"/>
      <c r="G52" s="45"/>
      <c r="H52" s="43"/>
      <c r="I52" s="217"/>
      <c r="J52" s="29"/>
      <c r="K52" s="45"/>
      <c r="L52" s="43"/>
      <c r="M52" s="217"/>
      <c r="N52" s="29"/>
      <c r="O52" s="45"/>
      <c r="P52" s="43"/>
      <c r="Q52" s="217"/>
      <c r="R52" s="29"/>
      <c r="S52" s="45"/>
      <c r="T52" s="43"/>
      <c r="U52" s="217"/>
      <c r="V52" s="29"/>
      <c r="W52" s="45"/>
      <c r="Y52" s="217"/>
      <c r="Z52" s="29"/>
      <c r="AA52" s="249"/>
      <c r="AC52" s="217"/>
      <c r="AD52" s="29"/>
      <c r="AE52" s="45"/>
      <c r="AG52" s="217"/>
      <c r="AH52" s="29"/>
      <c r="AI52" s="45"/>
      <c r="AK52" s="217"/>
      <c r="AL52" s="29"/>
      <c r="AM52" s="45"/>
      <c r="AO52" s="217"/>
      <c r="AP52" s="29"/>
      <c r="AQ52" s="45"/>
      <c r="AS52" s="217"/>
      <c r="AT52" s="29"/>
      <c r="AU52" s="45"/>
      <c r="AW52" s="217"/>
      <c r="AX52" s="29"/>
      <c r="AY52" s="45"/>
      <c r="BA52" s="217"/>
      <c r="BB52" s="29"/>
      <c r="BC52" s="45"/>
    </row>
    <row r="53" spans="1:55">
      <c r="A53" s="217"/>
      <c r="B53" s="29"/>
      <c r="C53" s="45"/>
      <c r="D53" s="43"/>
      <c r="E53" s="217"/>
      <c r="F53" s="29"/>
      <c r="G53" s="45"/>
      <c r="H53" s="43"/>
      <c r="I53" s="217"/>
      <c r="J53" s="29"/>
      <c r="K53" s="45"/>
      <c r="L53" s="43"/>
      <c r="M53" s="217"/>
      <c r="N53" s="29"/>
      <c r="O53" s="45"/>
      <c r="P53" s="43"/>
      <c r="Q53" s="217"/>
      <c r="R53" s="29"/>
      <c r="S53" s="45"/>
      <c r="T53" s="43"/>
      <c r="U53" s="217"/>
      <c r="V53" s="29"/>
      <c r="W53" s="45"/>
      <c r="Y53" s="217"/>
      <c r="Z53" s="29"/>
      <c r="AA53" s="249"/>
      <c r="AC53" s="217"/>
      <c r="AD53" s="29"/>
      <c r="AE53" s="45"/>
      <c r="AG53" s="217"/>
      <c r="AH53" s="29"/>
      <c r="AI53" s="45"/>
      <c r="AK53" s="217"/>
      <c r="AL53" s="29"/>
      <c r="AM53" s="45"/>
      <c r="AO53" s="217"/>
      <c r="AP53" s="29"/>
      <c r="AQ53" s="45"/>
      <c r="AS53" s="217"/>
      <c r="AT53" s="29"/>
      <c r="AU53" s="45"/>
      <c r="AW53" s="217"/>
      <c r="AX53" s="29"/>
      <c r="AY53" s="45"/>
      <c r="BA53" s="217"/>
      <c r="BB53" s="29"/>
      <c r="BC53" s="45"/>
    </row>
    <row r="54" spans="1:55">
      <c r="A54" s="217"/>
      <c r="B54" s="29"/>
      <c r="C54" s="45"/>
      <c r="D54" s="43"/>
      <c r="E54" s="217"/>
      <c r="F54" s="29"/>
      <c r="G54" s="45"/>
      <c r="H54" s="43"/>
      <c r="I54" s="217"/>
      <c r="J54" s="29"/>
      <c r="K54" s="45"/>
      <c r="L54" s="43"/>
      <c r="M54" s="217"/>
      <c r="N54" s="29"/>
      <c r="O54" s="45"/>
      <c r="P54" s="43"/>
      <c r="Q54" s="217"/>
      <c r="R54" s="29"/>
      <c r="S54" s="45"/>
      <c r="T54" s="43"/>
      <c r="U54" s="217"/>
      <c r="V54" s="29"/>
      <c r="W54" s="45"/>
      <c r="Y54" s="217"/>
      <c r="Z54" s="29"/>
      <c r="AA54" s="249"/>
      <c r="AC54" s="217"/>
      <c r="AD54" s="29"/>
      <c r="AE54" s="45"/>
      <c r="AG54" s="217"/>
      <c r="AH54" s="29"/>
      <c r="AI54" s="45"/>
      <c r="AK54" s="217"/>
      <c r="AL54" s="29"/>
      <c r="AM54" s="45"/>
      <c r="AO54" s="217"/>
      <c r="AP54" s="29"/>
      <c r="AQ54" s="45"/>
      <c r="AS54" s="217"/>
      <c r="AT54" s="29"/>
      <c r="AU54" s="45"/>
      <c r="AW54" s="217"/>
      <c r="AX54" s="29"/>
      <c r="AY54" s="45"/>
      <c r="BA54" s="217"/>
      <c r="BB54" s="29"/>
      <c r="BC54" s="45"/>
    </row>
    <row r="55" spans="1:55">
      <c r="A55" s="217"/>
      <c r="B55" s="29"/>
      <c r="C55" s="45"/>
      <c r="D55" s="43"/>
      <c r="E55" s="217"/>
      <c r="F55" s="29"/>
      <c r="G55" s="45"/>
      <c r="H55" s="43"/>
      <c r="I55" s="217"/>
      <c r="J55" s="29"/>
      <c r="K55" s="45"/>
      <c r="L55" s="43"/>
      <c r="M55" s="217"/>
      <c r="N55" s="29"/>
      <c r="O55" s="45"/>
      <c r="P55" s="43"/>
      <c r="Q55" s="217"/>
      <c r="R55" s="29"/>
      <c r="S55" s="45"/>
      <c r="T55" s="43"/>
      <c r="U55" s="217"/>
      <c r="V55" s="29"/>
      <c r="W55" s="45"/>
      <c r="Y55" s="217"/>
      <c r="Z55" s="29"/>
      <c r="AA55" s="249"/>
      <c r="AC55" s="217"/>
      <c r="AD55" s="29"/>
      <c r="AE55" s="45"/>
      <c r="AG55" s="217"/>
      <c r="AH55" s="29"/>
      <c r="AI55" s="45"/>
      <c r="AK55" s="217"/>
      <c r="AL55" s="29"/>
      <c r="AM55" s="45"/>
      <c r="AO55" s="217"/>
      <c r="AP55" s="29"/>
      <c r="AQ55" s="45"/>
      <c r="AS55" s="217"/>
      <c r="AT55" s="29"/>
      <c r="AU55" s="45"/>
      <c r="AW55" s="217"/>
      <c r="AX55" s="29"/>
      <c r="AY55" s="45"/>
      <c r="BA55" s="217"/>
      <c r="BB55" s="29"/>
      <c r="BC55" s="45"/>
    </row>
    <row r="56" spans="1:55">
      <c r="A56" s="217"/>
      <c r="B56" s="29"/>
      <c r="C56" s="45"/>
      <c r="D56" s="43"/>
      <c r="E56" s="217"/>
      <c r="F56" s="29"/>
      <c r="G56" s="45"/>
      <c r="H56" s="43"/>
      <c r="I56" s="217"/>
      <c r="J56" s="29"/>
      <c r="K56" s="45"/>
      <c r="L56" s="43"/>
      <c r="M56" s="217"/>
      <c r="N56" s="29"/>
      <c r="O56" s="45"/>
      <c r="P56" s="43"/>
      <c r="Q56" s="217"/>
      <c r="R56" s="29"/>
      <c r="S56" s="45"/>
      <c r="T56" s="43"/>
      <c r="U56" s="217"/>
      <c r="V56" s="29"/>
      <c r="W56" s="45"/>
      <c r="Y56" s="217"/>
      <c r="Z56" s="29"/>
      <c r="AA56" s="249"/>
      <c r="AC56" s="217"/>
      <c r="AD56" s="29"/>
      <c r="AE56" s="45"/>
      <c r="AG56" s="217"/>
      <c r="AH56" s="29"/>
      <c r="AI56" s="45"/>
      <c r="AK56" s="217"/>
      <c r="AL56" s="29"/>
      <c r="AM56" s="45"/>
      <c r="AO56" s="217"/>
      <c r="AP56" s="29"/>
      <c r="AQ56" s="45"/>
      <c r="AS56" s="217"/>
      <c r="AT56" s="29"/>
      <c r="AU56" s="45"/>
      <c r="AW56" s="217"/>
      <c r="AX56" s="29"/>
      <c r="AY56" s="45"/>
      <c r="BA56" s="217"/>
      <c r="BB56" s="29"/>
      <c r="BC56" s="45"/>
    </row>
    <row r="57" spans="1:55">
      <c r="A57" s="217"/>
      <c r="B57" s="29"/>
      <c r="C57" s="45"/>
      <c r="D57" s="43"/>
      <c r="E57" s="217"/>
      <c r="F57" s="29"/>
      <c r="G57" s="45"/>
      <c r="H57" s="43"/>
      <c r="I57" s="217"/>
      <c r="J57" s="29"/>
      <c r="K57" s="45"/>
      <c r="L57" s="43"/>
      <c r="M57" s="217"/>
      <c r="N57" s="29"/>
      <c r="O57" s="45"/>
      <c r="P57" s="43"/>
      <c r="Q57" s="217"/>
      <c r="R57" s="29"/>
      <c r="S57" s="45"/>
      <c r="T57" s="43"/>
      <c r="U57" s="217"/>
      <c r="V57" s="29"/>
      <c r="W57" s="45"/>
      <c r="Y57" s="217"/>
      <c r="Z57" s="29"/>
      <c r="AA57" s="249"/>
      <c r="AC57" s="217"/>
      <c r="AD57" s="29"/>
      <c r="AE57" s="45"/>
      <c r="AG57" s="217"/>
      <c r="AH57" s="29"/>
      <c r="AI57" s="45"/>
      <c r="AK57" s="217"/>
      <c r="AL57" s="29"/>
      <c r="AM57" s="45"/>
      <c r="AO57" s="217"/>
      <c r="AP57" s="29"/>
      <c r="AQ57" s="45"/>
      <c r="AS57" s="217"/>
      <c r="AT57" s="29"/>
      <c r="AU57" s="45"/>
      <c r="AW57" s="217"/>
      <c r="AX57" s="29"/>
      <c r="AY57" s="45"/>
      <c r="BA57" s="217"/>
      <c r="BB57" s="29"/>
      <c r="BC57" s="45"/>
    </row>
    <row r="58" spans="1:55">
      <c r="A58" s="217"/>
      <c r="B58" s="29"/>
      <c r="C58" s="45"/>
      <c r="D58" s="43"/>
      <c r="E58" s="217"/>
      <c r="F58" s="29"/>
      <c r="G58" s="45"/>
      <c r="H58" s="43"/>
      <c r="I58" s="217"/>
      <c r="J58" s="29"/>
      <c r="K58" s="45"/>
      <c r="L58" s="43"/>
      <c r="M58" s="217"/>
      <c r="N58" s="29"/>
      <c r="O58" s="45"/>
      <c r="P58" s="43"/>
      <c r="Q58" s="217"/>
      <c r="R58" s="29"/>
      <c r="S58" s="45"/>
      <c r="T58" s="43"/>
      <c r="U58" s="217"/>
      <c r="V58" s="29"/>
      <c r="W58" s="45"/>
      <c r="Y58" s="217"/>
      <c r="Z58" s="29"/>
      <c r="AA58" s="249"/>
      <c r="AC58" s="217"/>
      <c r="AD58" s="29"/>
      <c r="AE58" s="45"/>
      <c r="AG58" s="217"/>
      <c r="AH58" s="29"/>
      <c r="AI58" s="45"/>
      <c r="AK58" s="217"/>
      <c r="AL58" s="29"/>
      <c r="AM58" s="45"/>
      <c r="AO58" s="217"/>
      <c r="AP58" s="29"/>
      <c r="AQ58" s="45"/>
      <c r="AS58" s="217"/>
      <c r="AT58" s="29"/>
      <c r="AU58" s="45"/>
      <c r="AW58" s="217"/>
      <c r="AX58" s="29"/>
      <c r="AY58" s="45"/>
      <c r="BA58" s="217"/>
      <c r="BB58" s="29"/>
      <c r="BC58" s="45"/>
    </row>
    <row r="59" spans="1:55">
      <c r="A59" s="217"/>
      <c r="B59" s="29"/>
      <c r="C59" s="45"/>
      <c r="D59" s="43"/>
      <c r="E59" s="217"/>
      <c r="F59" s="29"/>
      <c r="G59" s="45"/>
      <c r="H59" s="43"/>
      <c r="I59" s="217"/>
      <c r="J59" s="29"/>
      <c r="K59" s="45"/>
      <c r="L59" s="43"/>
      <c r="M59" s="217"/>
      <c r="N59" s="29"/>
      <c r="O59" s="45"/>
      <c r="P59" s="43"/>
      <c r="Q59" s="217"/>
      <c r="R59" s="29"/>
      <c r="S59" s="45"/>
      <c r="T59" s="43"/>
      <c r="U59" s="217"/>
      <c r="V59" s="29"/>
      <c r="W59" s="45"/>
      <c r="Y59" s="217"/>
      <c r="Z59" s="29"/>
      <c r="AA59" s="249"/>
      <c r="AC59" s="217"/>
      <c r="AD59" s="29"/>
      <c r="AE59" s="45"/>
      <c r="AG59" s="217"/>
      <c r="AH59" s="29"/>
      <c r="AI59" s="45"/>
      <c r="AK59" s="217"/>
      <c r="AL59" s="29"/>
      <c r="AM59" s="45"/>
      <c r="AO59" s="217"/>
      <c r="AP59" s="29"/>
      <c r="AQ59" s="45"/>
      <c r="AS59" s="217"/>
      <c r="AT59" s="29"/>
      <c r="AU59" s="45"/>
      <c r="AW59" s="217"/>
      <c r="AX59" s="29"/>
      <c r="AY59" s="45"/>
      <c r="BA59" s="217"/>
      <c r="BB59" s="29"/>
      <c r="BC59" s="45"/>
    </row>
    <row r="60" spans="1:55">
      <c r="A60" s="217"/>
      <c r="B60" s="29"/>
      <c r="C60" s="45"/>
      <c r="D60" s="43"/>
      <c r="E60" s="217"/>
      <c r="F60" s="29"/>
      <c r="G60" s="45"/>
      <c r="H60" s="43"/>
      <c r="I60" s="217"/>
      <c r="J60" s="29"/>
      <c r="K60" s="45"/>
      <c r="L60" s="43"/>
      <c r="M60" s="217"/>
      <c r="N60" s="29"/>
      <c r="O60" s="45"/>
      <c r="P60" s="43"/>
      <c r="Q60" s="217"/>
      <c r="R60" s="29"/>
      <c r="S60" s="45"/>
      <c r="T60" s="43"/>
      <c r="U60" s="217"/>
      <c r="V60" s="29"/>
      <c r="W60" s="45"/>
      <c r="Y60" s="217"/>
      <c r="Z60" s="29"/>
      <c r="AA60" s="249"/>
      <c r="AC60" s="217"/>
      <c r="AD60" s="29"/>
      <c r="AE60" s="45"/>
      <c r="AG60" s="217"/>
      <c r="AH60" s="29"/>
      <c r="AI60" s="45"/>
      <c r="AK60" s="217"/>
      <c r="AL60" s="29"/>
      <c r="AM60" s="45"/>
      <c r="AO60" s="217"/>
      <c r="AP60" s="29"/>
      <c r="AQ60" s="45"/>
      <c r="AS60" s="217"/>
      <c r="AT60" s="29"/>
      <c r="AU60" s="45"/>
      <c r="AW60" s="217"/>
      <c r="AX60" s="29"/>
      <c r="AY60" s="45"/>
      <c r="BA60" s="217"/>
      <c r="BB60" s="29"/>
      <c r="BC60" s="45"/>
    </row>
    <row r="61" spans="1:55">
      <c r="A61" s="217"/>
      <c r="B61" s="29"/>
      <c r="C61" s="45"/>
      <c r="D61" s="43"/>
      <c r="E61" s="217"/>
      <c r="F61" s="29"/>
      <c r="G61" s="45"/>
      <c r="H61" s="43"/>
      <c r="I61" s="217"/>
      <c r="J61" s="29"/>
      <c r="K61" s="45"/>
      <c r="L61" s="43"/>
      <c r="M61" s="217"/>
      <c r="N61" s="29"/>
      <c r="O61" s="45"/>
      <c r="P61" s="43"/>
      <c r="Q61" s="217"/>
      <c r="R61" s="29"/>
      <c r="S61" s="45"/>
      <c r="T61" s="43"/>
      <c r="U61" s="217"/>
      <c r="V61" s="29"/>
      <c r="W61" s="45"/>
      <c r="Y61" s="217"/>
      <c r="Z61" s="29"/>
      <c r="AA61" s="249"/>
      <c r="AC61" s="217"/>
      <c r="AD61" s="29"/>
      <c r="AE61" s="45"/>
      <c r="AG61" s="217"/>
      <c r="AH61" s="29"/>
      <c r="AI61" s="45"/>
      <c r="AK61" s="217"/>
      <c r="AL61" s="29"/>
      <c r="AM61" s="45"/>
      <c r="AO61" s="217"/>
      <c r="AP61" s="29"/>
      <c r="AQ61" s="45"/>
      <c r="AS61" s="217"/>
      <c r="AT61" s="29"/>
      <c r="AU61" s="45"/>
      <c r="AW61" s="217"/>
      <c r="AX61" s="29"/>
      <c r="AY61" s="45"/>
      <c r="BA61" s="217"/>
      <c r="BB61" s="29"/>
      <c r="BC61" s="45"/>
    </row>
    <row r="62" spans="1:55">
      <c r="A62" s="217"/>
      <c r="B62" s="29"/>
      <c r="C62" s="45"/>
      <c r="D62" s="43"/>
      <c r="E62" s="217"/>
      <c r="F62" s="29"/>
      <c r="G62" s="45"/>
      <c r="H62" s="43"/>
      <c r="I62" s="217"/>
      <c r="J62" s="29"/>
      <c r="K62" s="45"/>
      <c r="L62" s="43"/>
      <c r="M62" s="217"/>
      <c r="N62" s="29"/>
      <c r="O62" s="45"/>
      <c r="P62" s="43"/>
      <c r="Q62" s="217"/>
      <c r="R62" s="29"/>
      <c r="S62" s="45"/>
      <c r="T62" s="43"/>
      <c r="U62" s="217"/>
      <c r="V62" s="29"/>
      <c r="W62" s="45"/>
      <c r="Y62" s="217"/>
      <c r="Z62" s="29"/>
      <c r="AA62" s="249"/>
      <c r="AC62" s="217"/>
      <c r="AD62" s="29"/>
      <c r="AE62" s="45"/>
      <c r="AG62" s="217"/>
      <c r="AH62" s="29"/>
      <c r="AI62" s="45"/>
      <c r="AK62" s="217"/>
      <c r="AL62" s="29"/>
      <c r="AM62" s="45"/>
      <c r="AO62" s="217"/>
      <c r="AP62" s="29"/>
      <c r="AQ62" s="45"/>
      <c r="AS62" s="217"/>
      <c r="AT62" s="29"/>
      <c r="AU62" s="45"/>
      <c r="AW62" s="217"/>
      <c r="AX62" s="29"/>
      <c r="AY62" s="45"/>
      <c r="BA62" s="217"/>
      <c r="BB62" s="29"/>
      <c r="BC62" s="45"/>
    </row>
    <row r="63" spans="1:55">
      <c r="A63" s="217"/>
      <c r="B63" s="29"/>
      <c r="C63" s="45"/>
      <c r="D63" s="43"/>
      <c r="E63" s="217"/>
      <c r="F63" s="29"/>
      <c r="G63" s="45"/>
      <c r="H63" s="43"/>
      <c r="I63" s="217"/>
      <c r="J63" s="29"/>
      <c r="K63" s="45"/>
      <c r="L63" s="43"/>
      <c r="M63" s="217"/>
      <c r="N63" s="29"/>
      <c r="O63" s="45"/>
      <c r="P63" s="43"/>
      <c r="Q63" s="217"/>
      <c r="R63" s="29"/>
      <c r="S63" s="45"/>
      <c r="T63" s="43"/>
      <c r="U63" s="217"/>
      <c r="V63" s="29"/>
      <c r="W63" s="45"/>
      <c r="Y63" s="217"/>
      <c r="Z63" s="29"/>
      <c r="AA63" s="249"/>
      <c r="AC63" s="217"/>
      <c r="AD63" s="29"/>
      <c r="AE63" s="45"/>
      <c r="AG63" s="217"/>
      <c r="AH63" s="29"/>
      <c r="AI63" s="45"/>
      <c r="AK63" s="217"/>
      <c r="AL63" s="29"/>
      <c r="AM63" s="45"/>
      <c r="AO63" s="217"/>
      <c r="AP63" s="29"/>
      <c r="AQ63" s="45"/>
      <c r="AS63" s="217"/>
      <c r="AT63" s="29"/>
      <c r="AU63" s="45"/>
      <c r="AW63" s="217"/>
      <c r="AX63" s="29"/>
      <c r="AY63" s="45"/>
      <c r="BA63" s="217"/>
      <c r="BB63" s="29"/>
      <c r="BC63" s="45"/>
    </row>
    <row r="64" spans="1:55">
      <c r="A64" s="217"/>
      <c r="B64" s="29"/>
      <c r="C64" s="45"/>
      <c r="D64" s="43"/>
      <c r="E64" s="217"/>
      <c r="F64" s="29"/>
      <c r="G64" s="45"/>
      <c r="H64" s="43"/>
      <c r="I64" s="217"/>
      <c r="J64" s="29"/>
      <c r="K64" s="45"/>
      <c r="L64" s="43"/>
      <c r="M64" s="217"/>
      <c r="N64" s="29"/>
      <c r="O64" s="45"/>
      <c r="P64" s="43"/>
      <c r="Q64" s="217"/>
      <c r="R64" s="29"/>
      <c r="S64" s="45"/>
      <c r="T64" s="43"/>
      <c r="U64" s="217"/>
      <c r="V64" s="29"/>
      <c r="W64" s="45"/>
      <c r="Y64" s="217"/>
      <c r="Z64" s="29"/>
      <c r="AA64" s="249"/>
      <c r="AC64" s="217"/>
      <c r="AD64" s="29"/>
      <c r="AE64" s="45"/>
      <c r="AG64" s="217"/>
      <c r="AH64" s="29"/>
      <c r="AI64" s="45"/>
      <c r="AK64" s="217"/>
      <c r="AL64" s="29"/>
      <c r="AM64" s="45"/>
      <c r="AO64" s="217"/>
      <c r="AP64" s="29"/>
      <c r="AQ64" s="45"/>
      <c r="AS64" s="217"/>
      <c r="AT64" s="29"/>
      <c r="AU64" s="45"/>
      <c r="AW64" s="217"/>
      <c r="AX64" s="29"/>
      <c r="AY64" s="45"/>
      <c r="BA64" s="217"/>
      <c r="BB64" s="29"/>
      <c r="BC64" s="45"/>
    </row>
    <row r="65" spans="1:55">
      <c r="A65" s="217"/>
      <c r="B65" s="29"/>
      <c r="C65" s="45"/>
      <c r="D65" s="43"/>
      <c r="E65" s="217"/>
      <c r="F65" s="29"/>
      <c r="G65" s="45"/>
      <c r="H65" s="43"/>
      <c r="I65" s="217"/>
      <c r="J65" s="29"/>
      <c r="K65" s="45"/>
      <c r="L65" s="43"/>
      <c r="M65" s="217"/>
      <c r="N65" s="29"/>
      <c r="O65" s="45"/>
      <c r="P65" s="43"/>
      <c r="Q65" s="217"/>
      <c r="R65" s="29"/>
      <c r="S65" s="45"/>
      <c r="T65" s="43"/>
      <c r="U65" s="217"/>
      <c r="V65" s="29"/>
      <c r="W65" s="45"/>
      <c r="Y65" s="217"/>
      <c r="Z65" s="29"/>
      <c r="AA65" s="249"/>
      <c r="AC65" s="217"/>
      <c r="AD65" s="29"/>
      <c r="AE65" s="45"/>
      <c r="AG65" s="217"/>
      <c r="AH65" s="29"/>
      <c r="AI65" s="45"/>
      <c r="AK65" s="217"/>
      <c r="AL65" s="29"/>
      <c r="AM65" s="45"/>
      <c r="AO65" s="217"/>
      <c r="AP65" s="29"/>
      <c r="AQ65" s="45"/>
      <c r="AS65" s="217"/>
      <c r="AT65" s="29"/>
      <c r="AU65" s="45"/>
      <c r="AW65" s="217"/>
      <c r="AX65" s="29"/>
      <c r="AY65" s="45"/>
      <c r="BA65" s="217"/>
      <c r="BB65" s="29"/>
      <c r="BC65" s="45"/>
    </row>
    <row r="66" spans="1:55">
      <c r="A66" s="217"/>
      <c r="B66" s="29"/>
      <c r="C66" s="45"/>
      <c r="D66" s="43"/>
      <c r="E66" s="217"/>
      <c r="F66" s="29"/>
      <c r="G66" s="45"/>
      <c r="H66" s="43"/>
      <c r="I66" s="217"/>
      <c r="J66" s="29"/>
      <c r="K66" s="45"/>
      <c r="L66" s="43"/>
      <c r="M66" s="217"/>
      <c r="N66" s="29"/>
      <c r="O66" s="45"/>
      <c r="P66" s="43"/>
      <c r="Q66" s="217"/>
      <c r="R66" s="29"/>
      <c r="S66" s="45"/>
      <c r="T66" s="43"/>
      <c r="U66" s="217"/>
      <c r="V66" s="29"/>
      <c r="W66" s="45"/>
      <c r="Y66" s="217"/>
      <c r="Z66" s="29"/>
      <c r="AA66" s="249"/>
      <c r="AC66" s="217"/>
      <c r="AD66" s="29"/>
      <c r="AE66" s="45"/>
      <c r="AG66" s="217"/>
      <c r="AH66" s="29"/>
      <c r="AI66" s="45"/>
      <c r="AK66" s="217"/>
      <c r="AL66" s="29"/>
      <c r="AM66" s="45"/>
      <c r="AO66" s="217"/>
      <c r="AP66" s="29"/>
      <c r="AQ66" s="45"/>
      <c r="AS66" s="217"/>
      <c r="AT66" s="29"/>
      <c r="AU66" s="45"/>
      <c r="AW66" s="217"/>
      <c r="AX66" s="29"/>
      <c r="AY66" s="45"/>
      <c r="BA66" s="217"/>
      <c r="BB66" s="29"/>
      <c r="BC66" s="45"/>
    </row>
    <row r="67" spans="1:55">
      <c r="A67" s="217"/>
      <c r="B67" s="29"/>
      <c r="C67" s="45"/>
      <c r="D67" s="43"/>
      <c r="E67" s="217"/>
      <c r="F67" s="29"/>
      <c r="G67" s="45"/>
      <c r="H67" s="43"/>
      <c r="I67" s="217"/>
      <c r="J67" s="29"/>
      <c r="K67" s="45"/>
      <c r="L67" s="43"/>
      <c r="M67" s="217"/>
      <c r="N67" s="29"/>
      <c r="O67" s="45"/>
      <c r="P67" s="43"/>
      <c r="Q67" s="217"/>
      <c r="R67" s="29"/>
      <c r="S67" s="45"/>
      <c r="T67" s="43"/>
      <c r="U67" s="217"/>
      <c r="V67" s="29"/>
      <c r="W67" s="45"/>
      <c r="Y67" s="217"/>
      <c r="Z67" s="29"/>
      <c r="AA67" s="249"/>
      <c r="AC67" s="217"/>
      <c r="AD67" s="29"/>
      <c r="AE67" s="45"/>
      <c r="AG67" s="217"/>
      <c r="AH67" s="29"/>
      <c r="AI67" s="45"/>
      <c r="AK67" s="217"/>
      <c r="AL67" s="29"/>
      <c r="AM67" s="45"/>
      <c r="AO67" s="217"/>
      <c r="AP67" s="29"/>
      <c r="AQ67" s="45"/>
      <c r="AS67" s="217"/>
      <c r="AT67" s="29"/>
      <c r="AU67" s="45"/>
      <c r="AW67" s="217"/>
      <c r="AX67" s="29"/>
      <c r="AY67" s="45"/>
      <c r="BA67" s="217"/>
      <c r="BB67" s="29"/>
      <c r="BC67" s="45"/>
    </row>
    <row r="68" spans="1:55">
      <c r="A68" s="217"/>
      <c r="B68" s="29"/>
      <c r="C68" s="45"/>
      <c r="D68" s="43"/>
      <c r="E68" s="217"/>
      <c r="F68" s="29"/>
      <c r="G68" s="45"/>
      <c r="H68" s="43"/>
      <c r="I68" s="217"/>
      <c r="J68" s="29"/>
      <c r="K68" s="45"/>
      <c r="L68" s="43"/>
      <c r="M68" s="217"/>
      <c r="N68" s="29"/>
      <c r="O68" s="45"/>
      <c r="P68" s="43"/>
      <c r="Q68" s="217"/>
      <c r="R68" s="29"/>
      <c r="S68" s="45"/>
      <c r="T68" s="43"/>
      <c r="U68" s="217"/>
      <c r="V68" s="29"/>
      <c r="W68" s="45"/>
      <c r="Y68" s="217"/>
      <c r="Z68" s="29"/>
      <c r="AA68" s="249"/>
      <c r="AC68" s="217"/>
      <c r="AD68" s="29"/>
      <c r="AE68" s="45"/>
      <c r="AG68" s="217"/>
      <c r="AH68" s="29"/>
      <c r="AI68" s="45"/>
      <c r="AK68" s="217"/>
      <c r="AL68" s="29"/>
      <c r="AM68" s="45"/>
      <c r="AO68" s="217"/>
      <c r="AP68" s="29"/>
      <c r="AQ68" s="45"/>
      <c r="AS68" s="217"/>
      <c r="AT68" s="29"/>
      <c r="AU68" s="45"/>
      <c r="AW68" s="217"/>
      <c r="AX68" s="29"/>
      <c r="AY68" s="45"/>
      <c r="BA68" s="217"/>
      <c r="BB68" s="29"/>
      <c r="BC68" s="45"/>
    </row>
    <row r="69" spans="1:55">
      <c r="A69" s="217"/>
      <c r="B69" s="29"/>
      <c r="C69" s="45"/>
      <c r="D69" s="43"/>
      <c r="E69" s="217"/>
      <c r="F69" s="29"/>
      <c r="G69" s="45"/>
      <c r="H69" s="43"/>
      <c r="I69" s="217"/>
      <c r="J69" s="29"/>
      <c r="K69" s="45"/>
      <c r="L69" s="43"/>
      <c r="M69" s="217"/>
      <c r="N69" s="29"/>
      <c r="O69" s="45"/>
      <c r="P69" s="43"/>
      <c r="Q69" s="217"/>
      <c r="R69" s="29"/>
      <c r="S69" s="45"/>
      <c r="T69" s="43"/>
      <c r="U69" s="217"/>
      <c r="V69" s="29"/>
      <c r="W69" s="45"/>
      <c r="Y69" s="217"/>
      <c r="Z69" s="29"/>
      <c r="AA69" s="249"/>
      <c r="AC69" s="217"/>
      <c r="AD69" s="29"/>
      <c r="AE69" s="45"/>
      <c r="AG69" s="217"/>
      <c r="AH69" s="29"/>
      <c r="AI69" s="45"/>
      <c r="AK69" s="217"/>
      <c r="AL69" s="29"/>
      <c r="AM69" s="45"/>
      <c r="AO69" s="217"/>
      <c r="AP69" s="29"/>
      <c r="AQ69" s="45"/>
      <c r="AS69" s="217"/>
      <c r="AT69" s="29"/>
      <c r="AU69" s="45"/>
      <c r="AW69" s="217"/>
      <c r="AX69" s="29"/>
      <c r="AY69" s="45"/>
      <c r="BA69" s="217"/>
      <c r="BB69" s="29"/>
      <c r="BC69" s="45"/>
    </row>
    <row r="70" spans="1:55">
      <c r="A70" s="217"/>
      <c r="B70" s="29"/>
      <c r="C70" s="45"/>
      <c r="D70" s="43"/>
      <c r="E70" s="217"/>
      <c r="F70" s="29"/>
      <c r="G70" s="45"/>
      <c r="H70" s="43"/>
      <c r="I70" s="217"/>
      <c r="J70" s="29"/>
      <c r="K70" s="45"/>
      <c r="L70" s="43"/>
      <c r="M70" s="217"/>
      <c r="N70" s="29"/>
      <c r="O70" s="45"/>
      <c r="P70" s="43"/>
      <c r="Q70" s="217"/>
      <c r="R70" s="29"/>
      <c r="S70" s="45"/>
      <c r="T70" s="43"/>
      <c r="U70" s="217"/>
      <c r="V70" s="29"/>
      <c r="W70" s="45"/>
      <c r="Y70" s="217"/>
      <c r="Z70" s="29"/>
      <c r="AA70" s="249"/>
      <c r="AC70" s="217"/>
      <c r="AD70" s="29"/>
      <c r="AE70" s="45"/>
      <c r="AG70" s="217"/>
      <c r="AH70" s="29"/>
      <c r="AI70" s="45"/>
      <c r="AK70" s="217"/>
      <c r="AL70" s="29"/>
      <c r="AM70" s="45"/>
      <c r="AO70" s="217"/>
      <c r="AP70" s="29"/>
      <c r="AQ70" s="45"/>
      <c r="AS70" s="217"/>
      <c r="AT70" s="29"/>
      <c r="AU70" s="45"/>
      <c r="AW70" s="217"/>
      <c r="AX70" s="29"/>
      <c r="AY70" s="45"/>
      <c r="BA70" s="217"/>
      <c r="BB70" s="29"/>
      <c r="BC70" s="45"/>
    </row>
    <row r="71" spans="1:55">
      <c r="A71" s="217"/>
      <c r="B71" s="29"/>
      <c r="C71" s="45"/>
      <c r="D71" s="43"/>
      <c r="E71" s="217"/>
      <c r="F71" s="29"/>
      <c r="G71" s="45"/>
      <c r="H71" s="43"/>
      <c r="I71" s="217"/>
      <c r="J71" s="29"/>
      <c r="K71" s="45"/>
      <c r="L71" s="43"/>
      <c r="M71" s="217"/>
      <c r="N71" s="29"/>
      <c r="O71" s="45"/>
      <c r="P71" s="43"/>
      <c r="Q71" s="217"/>
      <c r="R71" s="29"/>
      <c r="S71" s="45"/>
      <c r="T71" s="43"/>
      <c r="U71" s="217"/>
      <c r="V71" s="29"/>
      <c r="W71" s="45"/>
      <c r="Y71" s="217"/>
      <c r="Z71" s="29"/>
      <c r="AA71" s="249"/>
      <c r="AC71" s="217"/>
      <c r="AD71" s="29"/>
      <c r="AE71" s="45"/>
      <c r="AG71" s="217"/>
      <c r="AH71" s="29"/>
      <c r="AI71" s="45"/>
      <c r="AK71" s="217"/>
      <c r="AL71" s="29"/>
      <c r="AM71" s="45"/>
      <c r="AO71" s="217"/>
      <c r="AP71" s="29"/>
      <c r="AQ71" s="45"/>
      <c r="AS71" s="217"/>
      <c r="AT71" s="29"/>
      <c r="AU71" s="45"/>
      <c r="AW71" s="217"/>
      <c r="AX71" s="29"/>
      <c r="AY71" s="45"/>
      <c r="BA71" s="217"/>
      <c r="BB71" s="29"/>
      <c r="BC71" s="45"/>
    </row>
    <row r="72" spans="1:55">
      <c r="A72" s="217"/>
      <c r="B72" s="29"/>
      <c r="C72" s="45"/>
      <c r="D72" s="43"/>
      <c r="E72" s="217"/>
      <c r="F72" s="29"/>
      <c r="G72" s="45"/>
      <c r="H72" s="43"/>
      <c r="I72" s="217"/>
      <c r="J72" s="29"/>
      <c r="K72" s="45"/>
      <c r="L72" s="43"/>
      <c r="M72" s="217"/>
      <c r="N72" s="29"/>
      <c r="O72" s="45"/>
      <c r="P72" s="43"/>
      <c r="Q72" s="217"/>
      <c r="R72" s="29"/>
      <c r="S72" s="45"/>
      <c r="T72" s="43"/>
      <c r="U72" s="217"/>
      <c r="V72" s="29"/>
      <c r="W72" s="45"/>
      <c r="Y72" s="217"/>
      <c r="Z72" s="29"/>
      <c r="AA72" s="249"/>
      <c r="AC72" s="217"/>
      <c r="AD72" s="29"/>
      <c r="AE72" s="45"/>
      <c r="AG72" s="217"/>
      <c r="AH72" s="29"/>
      <c r="AI72" s="45"/>
      <c r="AK72" s="217"/>
      <c r="AL72" s="29"/>
      <c r="AM72" s="45"/>
      <c r="AO72" s="217"/>
      <c r="AP72" s="29"/>
      <c r="AQ72" s="45"/>
      <c r="AS72" s="217"/>
      <c r="AT72" s="29"/>
      <c r="AU72" s="45"/>
      <c r="AW72" s="217"/>
      <c r="AX72" s="29"/>
      <c r="AY72" s="45"/>
      <c r="BA72" s="217"/>
      <c r="BB72" s="29"/>
      <c r="BC72" s="45"/>
    </row>
    <row r="73" spans="1:55">
      <c r="A73" s="217"/>
      <c r="B73" s="29"/>
      <c r="C73" s="45"/>
      <c r="D73" s="43"/>
      <c r="E73" s="217"/>
      <c r="F73" s="29"/>
      <c r="G73" s="45"/>
      <c r="H73" s="43"/>
      <c r="I73" s="217"/>
      <c r="J73" s="29"/>
      <c r="K73" s="45"/>
      <c r="L73" s="43"/>
      <c r="M73" s="217"/>
      <c r="N73" s="29"/>
      <c r="O73" s="45"/>
      <c r="P73" s="43"/>
      <c r="Q73" s="217"/>
      <c r="R73" s="29"/>
      <c r="S73" s="45"/>
      <c r="T73" s="43"/>
      <c r="U73" s="217"/>
      <c r="V73" s="29"/>
      <c r="W73" s="45"/>
      <c r="Y73" s="217"/>
      <c r="Z73" s="29"/>
      <c r="AA73" s="249"/>
      <c r="AC73" s="217"/>
      <c r="AD73" s="29"/>
      <c r="AE73" s="45"/>
      <c r="AG73" s="217"/>
      <c r="AH73" s="29"/>
      <c r="AI73" s="45"/>
      <c r="AK73" s="217"/>
      <c r="AL73" s="29"/>
      <c r="AM73" s="45"/>
      <c r="AO73" s="217"/>
      <c r="AP73" s="29"/>
      <c r="AQ73" s="45"/>
      <c r="AS73" s="217"/>
      <c r="AT73" s="29"/>
      <c r="AU73" s="45"/>
      <c r="AW73" s="217"/>
      <c r="AX73" s="29"/>
      <c r="AY73" s="45"/>
      <c r="BA73" s="217"/>
      <c r="BB73" s="29"/>
      <c r="BC73" s="45"/>
    </row>
    <row r="74" spans="1:55">
      <c r="A74" s="217"/>
      <c r="B74" s="29"/>
      <c r="C74" s="45"/>
      <c r="D74" s="43"/>
      <c r="E74" s="217"/>
      <c r="F74" s="29"/>
      <c r="G74" s="45"/>
      <c r="H74" s="43"/>
      <c r="I74" s="217"/>
      <c r="J74" s="29"/>
      <c r="K74" s="45"/>
      <c r="L74" s="43"/>
      <c r="M74" s="217"/>
      <c r="N74" s="29"/>
      <c r="O74" s="45"/>
      <c r="P74" s="43"/>
      <c r="Q74" s="217"/>
      <c r="R74" s="29"/>
      <c r="S74" s="45"/>
      <c r="T74" s="43"/>
      <c r="U74" s="217"/>
      <c r="V74" s="29"/>
      <c r="W74" s="45"/>
      <c r="Y74" s="217"/>
      <c r="Z74" s="29"/>
      <c r="AA74" s="249"/>
      <c r="AC74" s="217"/>
      <c r="AD74" s="29"/>
      <c r="AE74" s="45"/>
      <c r="AG74" s="217"/>
      <c r="AH74" s="29"/>
      <c r="AI74" s="45"/>
      <c r="AK74" s="217"/>
      <c r="AL74" s="29"/>
      <c r="AM74" s="45"/>
      <c r="AO74" s="217"/>
      <c r="AP74" s="29"/>
      <c r="AQ74" s="45"/>
      <c r="AS74" s="217"/>
      <c r="AT74" s="29"/>
      <c r="AU74" s="45"/>
      <c r="AW74" s="217"/>
      <c r="AX74" s="29"/>
      <c r="AY74" s="45"/>
      <c r="BA74" s="217"/>
      <c r="BB74" s="29"/>
      <c r="BC74" s="45"/>
    </row>
    <row r="75" spans="1:55">
      <c r="A75" s="217"/>
      <c r="B75" s="29"/>
      <c r="C75" s="45"/>
      <c r="D75" s="43"/>
      <c r="E75" s="217"/>
      <c r="F75" s="29"/>
      <c r="G75" s="45"/>
      <c r="H75" s="43"/>
      <c r="I75" s="217"/>
      <c r="J75" s="29"/>
      <c r="K75" s="45"/>
      <c r="L75" s="43"/>
      <c r="M75" s="217"/>
      <c r="N75" s="29"/>
      <c r="O75" s="45"/>
      <c r="P75" s="43"/>
      <c r="Q75" s="217"/>
      <c r="R75" s="29"/>
      <c r="S75" s="45"/>
      <c r="T75" s="43"/>
      <c r="U75" s="217"/>
      <c r="V75" s="29"/>
      <c r="W75" s="45"/>
      <c r="Y75" s="217"/>
      <c r="Z75" s="29"/>
      <c r="AA75" s="249"/>
      <c r="AC75" s="217"/>
      <c r="AD75" s="29"/>
      <c r="AE75" s="45"/>
      <c r="AG75" s="217"/>
      <c r="AH75" s="29"/>
      <c r="AI75" s="45"/>
      <c r="AK75" s="217"/>
      <c r="AL75" s="29"/>
      <c r="AM75" s="45"/>
      <c r="AO75" s="217"/>
      <c r="AP75" s="29"/>
      <c r="AQ75" s="45"/>
      <c r="AS75" s="217"/>
      <c r="AT75" s="29"/>
      <c r="AU75" s="45"/>
      <c r="AW75" s="217"/>
      <c r="AX75" s="29"/>
      <c r="AY75" s="45"/>
      <c r="BA75" s="217"/>
      <c r="BB75" s="29"/>
      <c r="BC75" s="45"/>
    </row>
    <row r="76" spans="1:55">
      <c r="A76" s="217"/>
      <c r="B76" s="29"/>
      <c r="C76" s="45"/>
      <c r="D76" s="43"/>
      <c r="E76" s="217"/>
      <c r="F76" s="29"/>
      <c r="G76" s="45"/>
      <c r="H76" s="43"/>
      <c r="I76" s="217"/>
      <c r="J76" s="29"/>
      <c r="K76" s="45"/>
      <c r="L76" s="43"/>
      <c r="M76" s="217"/>
      <c r="N76" s="29"/>
      <c r="O76" s="45"/>
      <c r="P76" s="43"/>
      <c r="Q76" s="217"/>
      <c r="R76" s="29"/>
      <c r="S76" s="45"/>
      <c r="T76" s="43"/>
      <c r="U76" s="217"/>
      <c r="V76" s="29"/>
      <c r="W76" s="45"/>
      <c r="Y76" s="217"/>
      <c r="Z76" s="29"/>
      <c r="AA76" s="249"/>
      <c r="AC76" s="217"/>
      <c r="AD76" s="29"/>
      <c r="AE76" s="45"/>
      <c r="AG76" s="217"/>
      <c r="AH76" s="29"/>
      <c r="AI76" s="45"/>
      <c r="AK76" s="217"/>
      <c r="AL76" s="29"/>
      <c r="AM76" s="45"/>
      <c r="AO76" s="217"/>
      <c r="AP76" s="29"/>
      <c r="AQ76" s="45"/>
      <c r="AS76" s="217"/>
      <c r="AT76" s="29"/>
      <c r="AU76" s="45"/>
      <c r="AW76" s="217"/>
      <c r="AX76" s="29"/>
      <c r="AY76" s="45"/>
      <c r="BA76" s="217"/>
      <c r="BB76" s="29"/>
      <c r="BC76" s="45"/>
    </row>
    <row r="77" spans="1:55">
      <c r="A77" s="217"/>
      <c r="B77" s="29"/>
      <c r="C77" s="45"/>
      <c r="D77" s="43"/>
      <c r="E77" s="217"/>
      <c r="F77" s="29"/>
      <c r="G77" s="45"/>
      <c r="H77" s="43"/>
      <c r="I77" s="217"/>
      <c r="J77" s="29"/>
      <c r="K77" s="45"/>
      <c r="L77" s="43"/>
      <c r="M77" s="217"/>
      <c r="N77" s="29"/>
      <c r="O77" s="45"/>
      <c r="P77" s="43"/>
      <c r="Q77" s="217"/>
      <c r="R77" s="29"/>
      <c r="S77" s="45"/>
      <c r="T77" s="43"/>
      <c r="U77" s="217"/>
      <c r="V77" s="29"/>
      <c r="W77" s="45"/>
      <c r="Y77" s="217"/>
      <c r="Z77" s="29"/>
      <c r="AA77" s="249"/>
      <c r="AC77" s="217"/>
      <c r="AD77" s="29"/>
      <c r="AE77" s="45"/>
      <c r="AG77" s="217"/>
      <c r="AH77" s="29"/>
      <c r="AI77" s="45"/>
      <c r="AK77" s="217"/>
      <c r="AL77" s="29"/>
      <c r="AM77" s="45"/>
      <c r="AO77" s="217"/>
      <c r="AP77" s="29"/>
      <c r="AQ77" s="45"/>
      <c r="AS77" s="217"/>
      <c r="AT77" s="29"/>
      <c r="AU77" s="45"/>
      <c r="AW77" s="217"/>
      <c r="AX77" s="29"/>
      <c r="AY77" s="45"/>
      <c r="BA77" s="217"/>
      <c r="BB77" s="29"/>
      <c r="BC77" s="45"/>
    </row>
    <row r="78" spans="1:55">
      <c r="A78" s="217"/>
      <c r="B78" s="29"/>
      <c r="C78" s="45"/>
      <c r="D78" s="43"/>
      <c r="E78" s="217"/>
      <c r="F78" s="29"/>
      <c r="G78" s="45"/>
      <c r="H78" s="43"/>
      <c r="I78" s="217"/>
      <c r="J78" s="29"/>
      <c r="K78" s="45"/>
      <c r="L78" s="43"/>
      <c r="M78" s="217"/>
      <c r="N78" s="29"/>
      <c r="O78" s="45"/>
      <c r="P78" s="43"/>
      <c r="Q78" s="217"/>
      <c r="R78" s="29"/>
      <c r="S78" s="45"/>
      <c r="T78" s="43"/>
      <c r="U78" s="217"/>
      <c r="V78" s="29"/>
      <c r="W78" s="45"/>
      <c r="Y78" s="217"/>
      <c r="Z78" s="29"/>
      <c r="AA78" s="249"/>
      <c r="AC78" s="217"/>
      <c r="AD78" s="29"/>
      <c r="AE78" s="45"/>
      <c r="AG78" s="217"/>
      <c r="AH78" s="29"/>
      <c r="AI78" s="45"/>
      <c r="AK78" s="217"/>
      <c r="AL78" s="29"/>
      <c r="AM78" s="45"/>
      <c r="AO78" s="217"/>
      <c r="AP78" s="29"/>
      <c r="AQ78" s="45"/>
      <c r="AS78" s="217"/>
      <c r="AT78" s="29"/>
      <c r="AU78" s="45"/>
      <c r="AW78" s="217"/>
      <c r="AX78" s="29"/>
      <c r="AY78" s="45"/>
      <c r="BA78" s="217"/>
      <c r="BB78" s="29"/>
      <c r="BC78" s="45"/>
    </row>
    <row r="79" spans="1:55">
      <c r="A79" s="217"/>
      <c r="B79" s="29"/>
      <c r="C79" s="45"/>
      <c r="D79" s="43"/>
      <c r="E79" s="217"/>
      <c r="F79" s="29"/>
      <c r="G79" s="45"/>
      <c r="H79" s="43"/>
      <c r="I79" s="217"/>
      <c r="J79" s="29"/>
      <c r="K79" s="45"/>
      <c r="L79" s="43"/>
      <c r="M79" s="217"/>
      <c r="N79" s="29"/>
      <c r="O79" s="45"/>
      <c r="P79" s="43"/>
      <c r="Q79" s="217"/>
      <c r="R79" s="29"/>
      <c r="S79" s="45"/>
      <c r="T79" s="43"/>
      <c r="U79" s="217"/>
      <c r="V79" s="29"/>
      <c r="W79" s="45"/>
      <c r="Y79" s="217"/>
      <c r="Z79" s="29"/>
      <c r="AA79" s="249"/>
      <c r="AC79" s="217"/>
      <c r="AD79" s="29"/>
      <c r="AE79" s="45"/>
      <c r="AG79" s="217"/>
      <c r="AH79" s="29"/>
      <c r="AI79" s="45"/>
      <c r="AK79" s="217"/>
      <c r="AL79" s="29"/>
      <c r="AM79" s="45"/>
      <c r="AO79" s="217"/>
      <c r="AP79" s="29"/>
      <c r="AQ79" s="45"/>
      <c r="AS79" s="217"/>
      <c r="AT79" s="29"/>
      <c r="AU79" s="45"/>
      <c r="AW79" s="217"/>
      <c r="AX79" s="29"/>
      <c r="AY79" s="45"/>
      <c r="BA79" s="217"/>
      <c r="BB79" s="29"/>
      <c r="BC79" s="45"/>
    </row>
    <row r="80" spans="1:55">
      <c r="A80" s="217"/>
      <c r="B80" s="29"/>
      <c r="C80" s="45"/>
      <c r="D80" s="43"/>
      <c r="E80" s="217"/>
      <c r="F80" s="29"/>
      <c r="G80" s="45"/>
      <c r="H80" s="43"/>
      <c r="I80" s="217"/>
      <c r="J80" s="29"/>
      <c r="K80" s="45"/>
      <c r="L80" s="43"/>
      <c r="M80" s="217"/>
      <c r="N80" s="29"/>
      <c r="O80" s="45"/>
      <c r="P80" s="43"/>
      <c r="Q80" s="217"/>
      <c r="R80" s="29"/>
      <c r="S80" s="45"/>
      <c r="T80" s="43"/>
      <c r="U80" s="217"/>
      <c r="V80" s="29"/>
      <c r="W80" s="45"/>
      <c r="Y80" s="217"/>
      <c r="Z80" s="29"/>
      <c r="AA80" s="249"/>
      <c r="AC80" s="217"/>
      <c r="AD80" s="29"/>
      <c r="AE80" s="45"/>
      <c r="AG80" s="217"/>
      <c r="AH80" s="29"/>
      <c r="AI80" s="45"/>
      <c r="AK80" s="217"/>
      <c r="AL80" s="29"/>
      <c r="AM80" s="45"/>
      <c r="AO80" s="217"/>
      <c r="AP80" s="29"/>
      <c r="AQ80" s="45"/>
      <c r="AS80" s="217"/>
      <c r="AT80" s="29"/>
      <c r="AU80" s="45"/>
      <c r="AW80" s="217"/>
      <c r="AX80" s="29"/>
      <c r="AY80" s="45"/>
      <c r="BA80" s="217"/>
      <c r="BB80" s="29"/>
      <c r="BC80" s="45"/>
    </row>
    <row r="81" spans="1:55">
      <c r="A81" s="217"/>
      <c r="B81" s="29"/>
      <c r="C81" s="45"/>
      <c r="D81" s="43"/>
      <c r="E81" s="217"/>
      <c r="F81" s="29"/>
      <c r="G81" s="45"/>
      <c r="H81" s="43"/>
      <c r="I81" s="217"/>
      <c r="J81" s="29"/>
      <c r="K81" s="45"/>
      <c r="L81" s="43"/>
      <c r="M81" s="217"/>
      <c r="N81" s="29"/>
      <c r="O81" s="45"/>
      <c r="P81" s="43"/>
      <c r="Q81" s="217"/>
      <c r="R81" s="29"/>
      <c r="S81" s="45"/>
      <c r="T81" s="43"/>
      <c r="U81" s="217"/>
      <c r="V81" s="29"/>
      <c r="W81" s="45"/>
      <c r="Y81" s="217"/>
      <c r="Z81" s="29"/>
      <c r="AA81" s="249"/>
      <c r="AC81" s="217"/>
      <c r="AD81" s="29"/>
      <c r="AE81" s="45"/>
      <c r="AG81" s="217"/>
      <c r="AH81" s="29"/>
      <c r="AI81" s="45"/>
      <c r="AK81" s="217"/>
      <c r="AL81" s="29"/>
      <c r="AM81" s="45"/>
      <c r="AO81" s="217"/>
      <c r="AP81" s="29"/>
      <c r="AQ81" s="45"/>
      <c r="AS81" s="217"/>
      <c r="AT81" s="29"/>
      <c r="AU81" s="45"/>
      <c r="AW81" s="217"/>
      <c r="AX81" s="29"/>
      <c r="AY81" s="45"/>
      <c r="BA81" s="217"/>
      <c r="BB81" s="29"/>
      <c r="BC81" s="45"/>
    </row>
    <row r="82" spans="1:55">
      <c r="A82" s="217"/>
      <c r="B82" s="29"/>
      <c r="C82" s="45"/>
      <c r="D82" s="43"/>
      <c r="E82" s="217"/>
      <c r="F82" s="29"/>
      <c r="G82" s="45"/>
      <c r="H82" s="43"/>
      <c r="I82" s="217"/>
      <c r="J82" s="29"/>
      <c r="K82" s="45"/>
      <c r="L82" s="43"/>
      <c r="M82" s="217"/>
      <c r="N82" s="29"/>
      <c r="O82" s="45"/>
      <c r="P82" s="43"/>
      <c r="Q82" s="217"/>
      <c r="R82" s="29"/>
      <c r="S82" s="45"/>
      <c r="T82" s="43"/>
      <c r="U82" s="217"/>
      <c r="V82" s="29"/>
      <c r="W82" s="45"/>
      <c r="Y82" s="217"/>
      <c r="Z82" s="29"/>
      <c r="AA82" s="249"/>
      <c r="AC82" s="217"/>
      <c r="AD82" s="29"/>
      <c r="AE82" s="45"/>
      <c r="AG82" s="217"/>
      <c r="AH82" s="29"/>
      <c r="AI82" s="45"/>
      <c r="AK82" s="217"/>
      <c r="AL82" s="29"/>
      <c r="AM82" s="45"/>
      <c r="AO82" s="217"/>
      <c r="AP82" s="29"/>
      <c r="AQ82" s="45"/>
      <c r="AS82" s="217"/>
      <c r="AT82" s="29"/>
      <c r="AU82" s="45"/>
      <c r="AW82" s="217"/>
      <c r="AX82" s="29"/>
      <c r="AY82" s="45"/>
      <c r="BA82" s="217"/>
      <c r="BB82" s="29"/>
      <c r="BC82" s="45"/>
    </row>
    <row r="83" spans="1:55">
      <c r="A83" s="217"/>
      <c r="B83" s="29"/>
      <c r="C83" s="45"/>
      <c r="D83" s="43"/>
      <c r="E83" s="217"/>
      <c r="F83" s="29"/>
      <c r="G83" s="45"/>
      <c r="H83" s="43"/>
      <c r="I83" s="217"/>
      <c r="J83" s="29"/>
      <c r="K83" s="45"/>
      <c r="L83" s="43"/>
      <c r="M83" s="217"/>
      <c r="N83" s="29"/>
      <c r="O83" s="45"/>
      <c r="P83" s="43"/>
      <c r="Q83" s="217"/>
      <c r="R83" s="29"/>
      <c r="S83" s="45"/>
      <c r="T83" s="43"/>
      <c r="U83" s="217"/>
      <c r="V83" s="29"/>
      <c r="W83" s="45"/>
      <c r="Y83" s="217"/>
      <c r="Z83" s="29"/>
      <c r="AA83" s="249"/>
      <c r="AC83" s="217"/>
      <c r="AD83" s="29"/>
      <c r="AE83" s="45"/>
      <c r="AG83" s="217"/>
      <c r="AH83" s="29"/>
      <c r="AI83" s="45"/>
      <c r="AK83" s="217"/>
      <c r="AL83" s="29"/>
      <c r="AM83" s="45"/>
      <c r="AO83" s="217"/>
      <c r="AP83" s="29"/>
      <c r="AQ83" s="45"/>
      <c r="AS83" s="217"/>
      <c r="AT83" s="29"/>
      <c r="AU83" s="45"/>
      <c r="AW83" s="217"/>
      <c r="AX83" s="29"/>
      <c r="AY83" s="45"/>
      <c r="BA83" s="217"/>
      <c r="BB83" s="29"/>
      <c r="BC83" s="45"/>
    </row>
    <row r="84" spans="1:55">
      <c r="A84" s="217"/>
      <c r="B84" s="29"/>
      <c r="C84" s="45"/>
      <c r="D84" s="43"/>
      <c r="E84" s="217"/>
      <c r="F84" s="29"/>
      <c r="G84" s="45"/>
      <c r="H84" s="43"/>
      <c r="I84" s="217"/>
      <c r="J84" s="29"/>
      <c r="K84" s="45"/>
      <c r="L84" s="43"/>
      <c r="M84" s="217"/>
      <c r="N84" s="29"/>
      <c r="O84" s="45"/>
      <c r="P84" s="43"/>
      <c r="Q84" s="217"/>
      <c r="R84" s="29"/>
      <c r="S84" s="45"/>
      <c r="T84" s="43"/>
      <c r="U84" s="217"/>
      <c r="V84" s="29"/>
      <c r="W84" s="45"/>
      <c r="Y84" s="217"/>
      <c r="Z84" s="29"/>
      <c r="AA84" s="249"/>
      <c r="AC84" s="217"/>
      <c r="AD84" s="29"/>
      <c r="AE84" s="45"/>
      <c r="AG84" s="217"/>
      <c r="AH84" s="29"/>
      <c r="AI84" s="45"/>
      <c r="AK84" s="217"/>
      <c r="AL84" s="29"/>
      <c r="AM84" s="45"/>
      <c r="AO84" s="217"/>
      <c r="AP84" s="29"/>
      <c r="AQ84" s="45"/>
      <c r="AS84" s="217"/>
      <c r="AT84" s="29"/>
      <c r="AU84" s="45"/>
      <c r="AW84" s="217"/>
      <c r="AX84" s="29"/>
      <c r="AY84" s="45"/>
      <c r="BA84" s="217"/>
      <c r="BB84" s="29"/>
      <c r="BC84" s="45"/>
    </row>
    <row r="85" spans="1:55">
      <c r="A85" s="217"/>
      <c r="B85" s="29"/>
      <c r="C85" s="45"/>
      <c r="D85" s="43"/>
      <c r="E85" s="217"/>
      <c r="F85" s="29"/>
      <c r="G85" s="45"/>
      <c r="H85" s="43"/>
      <c r="I85" s="217"/>
      <c r="J85" s="29"/>
      <c r="K85" s="45"/>
      <c r="L85" s="43"/>
      <c r="M85" s="217"/>
      <c r="N85" s="29"/>
      <c r="O85" s="45"/>
      <c r="P85" s="43"/>
      <c r="Q85" s="217"/>
      <c r="R85" s="29"/>
      <c r="S85" s="45"/>
      <c r="T85" s="43"/>
      <c r="U85" s="217"/>
      <c r="V85" s="29"/>
      <c r="W85" s="45"/>
      <c r="Y85" s="217"/>
      <c r="Z85" s="29"/>
      <c r="AA85" s="249"/>
      <c r="AC85" s="217"/>
      <c r="AD85" s="29"/>
      <c r="AE85" s="45"/>
      <c r="AG85" s="217"/>
      <c r="AH85" s="29"/>
      <c r="AI85" s="45"/>
      <c r="AK85" s="217"/>
      <c r="AL85" s="29"/>
      <c r="AM85" s="45"/>
      <c r="AO85" s="217"/>
      <c r="AP85" s="29"/>
      <c r="AQ85" s="45"/>
      <c r="AS85" s="217"/>
      <c r="AT85" s="29"/>
      <c r="AU85" s="45"/>
      <c r="AW85" s="217"/>
      <c r="AX85" s="29"/>
      <c r="AY85" s="45"/>
      <c r="BA85" s="217"/>
      <c r="BB85" s="29"/>
      <c r="BC85" s="45"/>
    </row>
    <row r="86" spans="1:55">
      <c r="A86" s="217"/>
      <c r="B86" s="29"/>
      <c r="C86" s="45"/>
      <c r="D86" s="43"/>
      <c r="E86" s="217"/>
      <c r="F86" s="29"/>
      <c r="G86" s="45"/>
      <c r="H86" s="43"/>
      <c r="I86" s="217"/>
      <c r="J86" s="29"/>
      <c r="K86" s="45"/>
      <c r="L86" s="43"/>
      <c r="M86" s="217"/>
      <c r="N86" s="29"/>
      <c r="O86" s="45"/>
      <c r="P86" s="43"/>
      <c r="Q86" s="217"/>
      <c r="R86" s="29"/>
      <c r="S86" s="45"/>
      <c r="T86" s="43"/>
      <c r="U86" s="217"/>
      <c r="V86" s="29"/>
      <c r="W86" s="45"/>
      <c r="Y86" s="217"/>
      <c r="Z86" s="29"/>
      <c r="AA86" s="249"/>
      <c r="AC86" s="217"/>
      <c r="AD86" s="29"/>
      <c r="AE86" s="45"/>
      <c r="AG86" s="217"/>
      <c r="AH86" s="29"/>
      <c r="AI86" s="45"/>
      <c r="AK86" s="217"/>
      <c r="AL86" s="29"/>
      <c r="AM86" s="45"/>
      <c r="AO86" s="217"/>
      <c r="AP86" s="29"/>
      <c r="AQ86" s="45"/>
      <c r="AS86" s="217"/>
      <c r="AT86" s="29"/>
      <c r="AU86" s="45"/>
      <c r="AW86" s="217"/>
      <c r="AX86" s="29"/>
      <c r="AY86" s="45"/>
      <c r="BA86" s="217"/>
      <c r="BB86" s="29"/>
      <c r="BC86" s="45"/>
    </row>
    <row r="87" spans="1:55">
      <c r="A87" s="217"/>
      <c r="B87" s="29"/>
      <c r="C87" s="45"/>
      <c r="D87" s="43"/>
      <c r="E87" s="217"/>
      <c r="F87" s="29"/>
      <c r="G87" s="45"/>
      <c r="H87" s="43"/>
      <c r="I87" s="217"/>
      <c r="J87" s="29"/>
      <c r="K87" s="45"/>
      <c r="L87" s="43"/>
      <c r="M87" s="217"/>
      <c r="N87" s="29"/>
      <c r="O87" s="45"/>
      <c r="P87" s="43"/>
      <c r="Q87" s="217"/>
      <c r="R87" s="29"/>
      <c r="S87" s="45"/>
      <c r="T87" s="43"/>
      <c r="U87" s="217"/>
      <c r="V87" s="29"/>
      <c r="W87" s="45"/>
      <c r="Y87" s="217"/>
      <c r="Z87" s="29"/>
      <c r="AA87" s="249"/>
      <c r="AC87" s="217"/>
      <c r="AD87" s="29"/>
      <c r="AE87" s="45"/>
      <c r="AG87" s="217"/>
      <c r="AH87" s="29"/>
      <c r="AI87" s="45"/>
      <c r="AK87" s="217"/>
      <c r="AL87" s="29"/>
      <c r="AM87" s="45"/>
      <c r="AO87" s="217"/>
      <c r="AP87" s="29"/>
      <c r="AQ87" s="45"/>
      <c r="AS87" s="217"/>
      <c r="AT87" s="29"/>
      <c r="AU87" s="45"/>
      <c r="AW87" s="217"/>
      <c r="AX87" s="29"/>
      <c r="AY87" s="45"/>
      <c r="BA87" s="217"/>
      <c r="BB87" s="29"/>
      <c r="BC87" s="45"/>
    </row>
    <row r="88" spans="1:55">
      <c r="A88" s="217"/>
      <c r="B88" s="29"/>
      <c r="C88" s="45"/>
      <c r="D88" s="43"/>
      <c r="E88" s="217"/>
      <c r="F88" s="29"/>
      <c r="G88" s="45"/>
      <c r="H88" s="43"/>
      <c r="I88" s="217"/>
      <c r="J88" s="29"/>
      <c r="K88" s="45"/>
      <c r="L88" s="43"/>
      <c r="M88" s="217"/>
      <c r="N88" s="29"/>
      <c r="O88" s="45"/>
      <c r="P88" s="43"/>
      <c r="Q88" s="217"/>
      <c r="R88" s="29"/>
      <c r="S88" s="45"/>
      <c r="T88" s="43"/>
      <c r="U88" s="217"/>
      <c r="V88" s="29"/>
      <c r="W88" s="45"/>
      <c r="Y88" s="217"/>
      <c r="Z88" s="29"/>
      <c r="AA88" s="249"/>
      <c r="AC88" s="217"/>
      <c r="AD88" s="29"/>
      <c r="AE88" s="45"/>
      <c r="AG88" s="217"/>
      <c r="AH88" s="29"/>
      <c r="AI88" s="45"/>
      <c r="AK88" s="217"/>
      <c r="AL88" s="29"/>
      <c r="AM88" s="45"/>
      <c r="AO88" s="217"/>
      <c r="AP88" s="29"/>
      <c r="AQ88" s="45"/>
      <c r="AS88" s="217"/>
      <c r="AT88" s="29"/>
      <c r="AU88" s="45"/>
      <c r="AW88" s="217"/>
      <c r="AX88" s="29"/>
      <c r="AY88" s="45"/>
      <c r="BA88" s="217"/>
      <c r="BB88" s="29"/>
      <c r="BC88" s="45"/>
    </row>
    <row r="89" spans="1:55">
      <c r="A89" s="217"/>
      <c r="B89" s="29"/>
      <c r="C89" s="45"/>
      <c r="D89" s="43"/>
      <c r="E89" s="217"/>
      <c r="F89" s="29"/>
      <c r="G89" s="45"/>
      <c r="H89" s="43"/>
      <c r="I89" s="217"/>
      <c r="J89" s="29"/>
      <c r="K89" s="45"/>
      <c r="L89" s="43"/>
      <c r="M89" s="217"/>
      <c r="N89" s="29"/>
      <c r="O89" s="45"/>
      <c r="P89" s="43"/>
      <c r="Q89" s="217"/>
      <c r="R89" s="29"/>
      <c r="S89" s="45"/>
      <c r="T89" s="43"/>
      <c r="U89" s="217"/>
      <c r="V89" s="29"/>
      <c r="W89" s="45"/>
      <c r="Y89" s="217"/>
      <c r="Z89" s="29"/>
      <c r="AA89" s="249"/>
      <c r="AC89" s="217"/>
      <c r="AD89" s="29"/>
      <c r="AE89" s="45"/>
      <c r="AG89" s="217"/>
      <c r="AH89" s="29"/>
      <c r="AI89" s="45"/>
      <c r="AK89" s="217"/>
      <c r="AL89" s="29"/>
      <c r="AM89" s="45"/>
      <c r="AO89" s="217"/>
      <c r="AP89" s="29"/>
      <c r="AQ89" s="45"/>
      <c r="AS89" s="217"/>
      <c r="AT89" s="29"/>
      <c r="AU89" s="45"/>
      <c r="AW89" s="217"/>
      <c r="AX89" s="29"/>
      <c r="AY89" s="45"/>
      <c r="BA89" s="217"/>
      <c r="BB89" s="29"/>
      <c r="BC89" s="45"/>
    </row>
    <row r="90" spans="1:55">
      <c r="A90" s="217"/>
      <c r="B90" s="29"/>
      <c r="C90" s="45"/>
      <c r="D90" s="43"/>
      <c r="E90" s="217"/>
      <c r="F90" s="29"/>
      <c r="G90" s="45"/>
      <c r="H90" s="43"/>
      <c r="I90" s="217"/>
      <c r="J90" s="29"/>
      <c r="K90" s="45"/>
      <c r="L90" s="43"/>
      <c r="M90" s="217"/>
      <c r="N90" s="29"/>
      <c r="O90" s="45"/>
      <c r="P90" s="43"/>
      <c r="Q90" s="217"/>
      <c r="R90" s="29"/>
      <c r="S90" s="45"/>
      <c r="T90" s="43"/>
      <c r="U90" s="217"/>
      <c r="V90" s="29"/>
      <c r="W90" s="45"/>
      <c r="Y90" s="217"/>
      <c r="Z90" s="29"/>
      <c r="AA90" s="249"/>
      <c r="AC90" s="217"/>
      <c r="AD90" s="29"/>
      <c r="AE90" s="45"/>
      <c r="AG90" s="217"/>
      <c r="AH90" s="29"/>
      <c r="AI90" s="45"/>
      <c r="AK90" s="217"/>
      <c r="AL90" s="29"/>
      <c r="AM90" s="45"/>
      <c r="AO90" s="217"/>
      <c r="AP90" s="29"/>
      <c r="AQ90" s="45"/>
      <c r="AS90" s="217"/>
      <c r="AT90" s="29"/>
      <c r="AU90" s="45"/>
      <c r="AW90" s="217"/>
      <c r="AX90" s="29"/>
      <c r="AY90" s="45"/>
      <c r="BA90" s="217"/>
      <c r="BB90" s="29"/>
      <c r="BC90" s="45"/>
    </row>
    <row r="91" spans="1:55">
      <c r="A91" s="217"/>
      <c r="B91" s="29"/>
      <c r="C91" s="45"/>
      <c r="D91" s="43"/>
      <c r="E91" s="217"/>
      <c r="F91" s="29"/>
      <c r="G91" s="45"/>
      <c r="H91" s="43"/>
      <c r="I91" s="217"/>
      <c r="J91" s="29"/>
      <c r="K91" s="45"/>
      <c r="L91" s="43"/>
      <c r="M91" s="217"/>
      <c r="N91" s="29"/>
      <c r="O91" s="45"/>
      <c r="P91" s="43"/>
      <c r="Q91" s="217"/>
      <c r="R91" s="29"/>
      <c r="S91" s="45"/>
      <c r="T91" s="43"/>
      <c r="U91" s="217"/>
      <c r="V91" s="29"/>
      <c r="W91" s="45"/>
      <c r="Y91" s="217"/>
      <c r="Z91" s="29"/>
      <c r="AA91" s="249"/>
      <c r="AC91" s="217"/>
      <c r="AD91" s="29"/>
      <c r="AE91" s="45"/>
      <c r="AG91" s="217"/>
      <c r="AH91" s="29"/>
      <c r="AI91" s="45"/>
      <c r="AK91" s="217"/>
      <c r="AL91" s="29"/>
      <c r="AM91" s="45"/>
      <c r="AO91" s="217"/>
      <c r="AP91" s="29"/>
      <c r="AQ91" s="45"/>
      <c r="AS91" s="217"/>
      <c r="AT91" s="29"/>
      <c r="AU91" s="45"/>
      <c r="AW91" s="217"/>
      <c r="AX91" s="29"/>
      <c r="AY91" s="45"/>
      <c r="BA91" s="217"/>
      <c r="BB91" s="29"/>
      <c r="BC91" s="45"/>
    </row>
    <row r="92" spans="1:55">
      <c r="A92" s="217"/>
      <c r="B92" s="29"/>
      <c r="C92" s="45"/>
      <c r="D92" s="43"/>
      <c r="E92" s="217"/>
      <c r="F92" s="29"/>
      <c r="G92" s="45"/>
      <c r="H92" s="43"/>
      <c r="I92" s="217"/>
      <c r="J92" s="29"/>
      <c r="K92" s="45"/>
      <c r="L92" s="43"/>
      <c r="M92" s="217"/>
      <c r="N92" s="29"/>
      <c r="O92" s="45"/>
      <c r="P92" s="43"/>
      <c r="Q92" s="217"/>
      <c r="R92" s="29"/>
      <c r="S92" s="45"/>
      <c r="T92" s="43"/>
      <c r="U92" s="217"/>
      <c r="V92" s="29"/>
      <c r="W92" s="45"/>
      <c r="Y92" s="217"/>
      <c r="Z92" s="29"/>
      <c r="AA92" s="249"/>
      <c r="AC92" s="217"/>
      <c r="AD92" s="29"/>
      <c r="AE92" s="45"/>
      <c r="AG92" s="217"/>
      <c r="AH92" s="29"/>
      <c r="AI92" s="45"/>
      <c r="AK92" s="217"/>
      <c r="AL92" s="29"/>
      <c r="AM92" s="45"/>
      <c r="AO92" s="217"/>
      <c r="AP92" s="29"/>
      <c r="AQ92" s="45"/>
      <c r="AS92" s="217"/>
      <c r="AT92" s="29"/>
      <c r="AU92" s="45"/>
      <c r="AW92" s="217"/>
      <c r="AX92" s="29"/>
      <c r="AY92" s="45"/>
      <c r="BA92" s="217"/>
      <c r="BB92" s="29"/>
      <c r="BC92" s="45"/>
    </row>
    <row r="93" spans="1:55">
      <c r="A93" s="217"/>
      <c r="B93" s="29"/>
      <c r="C93" s="45"/>
      <c r="D93" s="43"/>
      <c r="E93" s="217"/>
      <c r="F93" s="29"/>
      <c r="G93" s="45"/>
      <c r="H93" s="43"/>
      <c r="I93" s="217"/>
      <c r="J93" s="29"/>
      <c r="K93" s="45"/>
      <c r="L93" s="43"/>
      <c r="M93" s="217"/>
      <c r="N93" s="29"/>
      <c r="O93" s="45"/>
      <c r="P93" s="43"/>
      <c r="Q93" s="217"/>
      <c r="R93" s="29"/>
      <c r="S93" s="45"/>
      <c r="T93" s="43"/>
      <c r="U93" s="217"/>
      <c r="V93" s="29"/>
      <c r="W93" s="45"/>
      <c r="Y93" s="217"/>
      <c r="Z93" s="29"/>
      <c r="AA93" s="249"/>
      <c r="AC93" s="217"/>
      <c r="AD93" s="29"/>
      <c r="AE93" s="45"/>
      <c r="AG93" s="217"/>
      <c r="AH93" s="29"/>
      <c r="AI93" s="45"/>
      <c r="AK93" s="217"/>
      <c r="AL93" s="29"/>
      <c r="AM93" s="45"/>
      <c r="AO93" s="217"/>
      <c r="AP93" s="29"/>
      <c r="AQ93" s="45"/>
      <c r="AS93" s="217"/>
      <c r="AT93" s="29"/>
      <c r="AU93" s="45"/>
      <c r="AW93" s="217"/>
      <c r="AX93" s="29"/>
      <c r="AY93" s="45"/>
      <c r="BA93" s="217"/>
      <c r="BB93" s="29"/>
      <c r="BC93" s="45"/>
    </row>
    <row r="94" spans="1:55">
      <c r="A94" s="217"/>
      <c r="B94" s="29"/>
      <c r="C94" s="45"/>
      <c r="D94" s="43"/>
      <c r="E94" s="217"/>
      <c r="F94" s="29"/>
      <c r="G94" s="45"/>
      <c r="H94" s="43"/>
      <c r="I94" s="217"/>
      <c r="J94" s="29"/>
      <c r="K94" s="45"/>
      <c r="L94" s="43"/>
      <c r="M94" s="217"/>
      <c r="N94" s="29"/>
      <c r="O94" s="45"/>
      <c r="P94" s="43"/>
      <c r="Q94" s="217"/>
      <c r="R94" s="29"/>
      <c r="S94" s="45"/>
      <c r="T94" s="43"/>
      <c r="U94" s="217"/>
      <c r="V94" s="29"/>
      <c r="W94" s="45"/>
      <c r="Y94" s="217"/>
      <c r="Z94" s="29"/>
      <c r="AA94" s="249"/>
      <c r="AC94" s="217"/>
      <c r="AD94" s="29"/>
      <c r="AE94" s="45"/>
      <c r="AG94" s="217"/>
      <c r="AH94" s="29"/>
      <c r="AI94" s="45"/>
      <c r="AK94" s="217"/>
      <c r="AL94" s="29"/>
      <c r="AM94" s="45"/>
      <c r="AO94" s="217"/>
      <c r="AP94" s="29"/>
      <c r="AQ94" s="45"/>
      <c r="AS94" s="217"/>
      <c r="AT94" s="29"/>
      <c r="AU94" s="45"/>
      <c r="AW94" s="217"/>
      <c r="AX94" s="29"/>
      <c r="AY94" s="45"/>
      <c r="BA94" s="217"/>
      <c r="BB94" s="29"/>
      <c r="BC94" s="45"/>
    </row>
    <row r="95" spans="1:55">
      <c r="A95" s="217"/>
      <c r="B95" s="29"/>
      <c r="C95" s="45"/>
      <c r="D95" s="43"/>
      <c r="E95" s="217"/>
      <c r="F95" s="29"/>
      <c r="G95" s="45"/>
      <c r="H95" s="43"/>
      <c r="I95" s="217"/>
      <c r="J95" s="29"/>
      <c r="K95" s="45"/>
      <c r="L95" s="43"/>
      <c r="M95" s="217"/>
      <c r="N95" s="29"/>
      <c r="O95" s="45"/>
      <c r="P95" s="43"/>
      <c r="Q95" s="217"/>
      <c r="R95" s="29"/>
      <c r="S95" s="45"/>
      <c r="T95" s="43"/>
      <c r="U95" s="217"/>
      <c r="V95" s="29"/>
      <c r="W95" s="45"/>
      <c r="Y95" s="217"/>
      <c r="Z95" s="29"/>
      <c r="AA95" s="249"/>
      <c r="AC95" s="217"/>
      <c r="AD95" s="29"/>
      <c r="AE95" s="45"/>
      <c r="AG95" s="217"/>
      <c r="AH95" s="29"/>
      <c r="AI95" s="45"/>
      <c r="AK95" s="217"/>
      <c r="AL95" s="29"/>
      <c r="AM95" s="45"/>
      <c r="AO95" s="217"/>
      <c r="AP95" s="29"/>
      <c r="AQ95" s="45"/>
      <c r="AS95" s="217"/>
      <c r="AT95" s="29"/>
      <c r="AU95" s="45"/>
      <c r="AW95" s="217"/>
      <c r="AX95" s="29"/>
      <c r="AY95" s="45"/>
      <c r="BA95" s="217"/>
      <c r="BB95" s="29"/>
      <c r="BC95" s="45"/>
    </row>
    <row r="96" spans="1:55">
      <c r="A96" s="217"/>
      <c r="B96" s="29"/>
      <c r="C96" s="45"/>
      <c r="D96" s="43"/>
      <c r="E96" s="217"/>
      <c r="F96" s="29"/>
      <c r="G96" s="45"/>
      <c r="H96" s="43"/>
      <c r="I96" s="217"/>
      <c r="J96" s="29"/>
      <c r="K96" s="45"/>
      <c r="L96" s="43"/>
      <c r="M96" s="217"/>
      <c r="N96" s="29"/>
      <c r="O96" s="45"/>
      <c r="P96" s="43"/>
      <c r="Q96" s="217"/>
      <c r="R96" s="29"/>
      <c r="S96" s="45"/>
      <c r="T96" s="43"/>
      <c r="U96" s="217"/>
      <c r="V96" s="29"/>
      <c r="W96" s="45"/>
      <c r="Y96" s="217"/>
      <c r="Z96" s="29"/>
      <c r="AA96" s="249"/>
      <c r="AC96" s="217"/>
      <c r="AD96" s="29"/>
      <c r="AE96" s="45"/>
      <c r="AG96" s="217"/>
      <c r="AH96" s="29"/>
      <c r="AI96" s="45"/>
      <c r="AK96" s="217"/>
      <c r="AL96" s="29"/>
      <c r="AM96" s="45"/>
      <c r="AO96" s="217"/>
      <c r="AP96" s="29"/>
      <c r="AQ96" s="45"/>
      <c r="AS96" s="217"/>
      <c r="AT96" s="29"/>
      <c r="AU96" s="45"/>
      <c r="AW96" s="217"/>
      <c r="AX96" s="29"/>
      <c r="AY96" s="45"/>
      <c r="BA96" s="217"/>
      <c r="BB96" s="29"/>
      <c r="BC96" s="45"/>
    </row>
    <row r="97" spans="1:55">
      <c r="A97" s="217"/>
      <c r="B97" s="29"/>
      <c r="C97" s="45"/>
      <c r="D97" s="43"/>
      <c r="E97" s="217"/>
      <c r="F97" s="29"/>
      <c r="G97" s="45"/>
      <c r="H97" s="43"/>
      <c r="I97" s="217"/>
      <c r="J97" s="29"/>
      <c r="K97" s="45"/>
      <c r="L97" s="43"/>
      <c r="M97" s="217"/>
      <c r="N97" s="29"/>
      <c r="O97" s="45"/>
      <c r="P97" s="43"/>
      <c r="Q97" s="217"/>
      <c r="R97" s="29"/>
      <c r="S97" s="45"/>
      <c r="T97" s="43"/>
      <c r="U97" s="217"/>
      <c r="V97" s="29"/>
      <c r="W97" s="45"/>
      <c r="Y97" s="217"/>
      <c r="Z97" s="29"/>
      <c r="AA97" s="249"/>
      <c r="AC97" s="217"/>
      <c r="AD97" s="29"/>
      <c r="AE97" s="45"/>
      <c r="AG97" s="217"/>
      <c r="AH97" s="29"/>
      <c r="AI97" s="45"/>
      <c r="AK97" s="217"/>
      <c r="AL97" s="29"/>
      <c r="AM97" s="45"/>
      <c r="AO97" s="217"/>
      <c r="AP97" s="29"/>
      <c r="AQ97" s="45"/>
      <c r="AS97" s="217"/>
      <c r="AT97" s="29"/>
      <c r="AU97" s="45"/>
      <c r="AW97" s="217"/>
      <c r="AX97" s="29"/>
      <c r="AY97" s="45"/>
      <c r="BA97" s="217"/>
      <c r="BB97" s="29"/>
      <c r="BC97" s="45"/>
    </row>
    <row r="98" spans="1:55">
      <c r="A98" s="217"/>
      <c r="B98" s="29"/>
      <c r="C98" s="45"/>
      <c r="D98" s="43"/>
      <c r="E98" s="217"/>
      <c r="F98" s="29"/>
      <c r="G98" s="45"/>
      <c r="H98" s="43"/>
      <c r="I98" s="217"/>
      <c r="J98" s="29"/>
      <c r="K98" s="45"/>
      <c r="L98" s="43"/>
      <c r="M98" s="217"/>
      <c r="N98" s="29"/>
      <c r="O98" s="45"/>
      <c r="P98" s="43"/>
      <c r="Q98" s="217"/>
      <c r="R98" s="29"/>
      <c r="S98" s="45"/>
      <c r="T98" s="43"/>
      <c r="U98" s="217"/>
      <c r="V98" s="29"/>
      <c r="W98" s="45"/>
      <c r="Y98" s="217"/>
      <c r="Z98" s="29"/>
      <c r="AA98" s="249"/>
      <c r="AC98" s="217"/>
      <c r="AD98" s="29"/>
      <c r="AE98" s="45"/>
      <c r="AG98" s="217"/>
      <c r="AH98" s="29"/>
      <c r="AI98" s="45"/>
      <c r="AK98" s="217"/>
      <c r="AL98" s="29"/>
      <c r="AM98" s="45"/>
      <c r="AO98" s="217"/>
      <c r="AP98" s="29"/>
      <c r="AQ98" s="45"/>
      <c r="AS98" s="217"/>
      <c r="AT98" s="29"/>
      <c r="AU98" s="45"/>
      <c r="AW98" s="217"/>
      <c r="AX98" s="29"/>
      <c r="AY98" s="45"/>
      <c r="BA98" s="217"/>
      <c r="BB98" s="29"/>
      <c r="BC98" s="45"/>
    </row>
    <row r="99" spans="1:55">
      <c r="A99" s="217"/>
      <c r="B99" s="29"/>
      <c r="C99" s="45"/>
      <c r="D99" s="43"/>
      <c r="E99" s="217"/>
      <c r="F99" s="29"/>
      <c r="G99" s="45"/>
      <c r="H99" s="43"/>
      <c r="I99" s="217"/>
      <c r="J99" s="29"/>
      <c r="K99" s="45"/>
      <c r="L99" s="43"/>
      <c r="M99" s="217"/>
      <c r="N99" s="29"/>
      <c r="O99" s="45"/>
      <c r="P99" s="43"/>
      <c r="Q99" s="217"/>
      <c r="R99" s="29"/>
      <c r="S99" s="45"/>
      <c r="T99" s="43"/>
      <c r="U99" s="217"/>
      <c r="V99" s="29"/>
      <c r="W99" s="45"/>
      <c r="Y99" s="217"/>
      <c r="Z99" s="29"/>
      <c r="AA99" s="249"/>
      <c r="AC99" s="217"/>
      <c r="AD99" s="29"/>
      <c r="AE99" s="45"/>
      <c r="AG99" s="217"/>
      <c r="AH99" s="29"/>
      <c r="AI99" s="45"/>
      <c r="AK99" s="217"/>
      <c r="AL99" s="29"/>
      <c r="AM99" s="45"/>
      <c r="AO99" s="217"/>
      <c r="AP99" s="29"/>
      <c r="AQ99" s="45"/>
      <c r="AS99" s="217"/>
      <c r="AT99" s="29"/>
      <c r="AU99" s="45"/>
      <c r="AW99" s="217"/>
      <c r="AX99" s="29"/>
      <c r="AY99" s="45"/>
      <c r="BA99" s="217"/>
      <c r="BB99" s="29"/>
      <c r="BC99" s="45"/>
    </row>
    <row r="100" spans="1:55">
      <c r="A100" s="217"/>
      <c r="B100" s="29"/>
      <c r="C100" s="45"/>
      <c r="D100" s="43"/>
      <c r="E100" s="217"/>
      <c r="F100" s="29"/>
      <c r="G100" s="45"/>
      <c r="H100" s="43"/>
      <c r="I100" s="217"/>
      <c r="J100" s="29"/>
      <c r="K100" s="45"/>
      <c r="L100" s="43"/>
      <c r="M100" s="217"/>
      <c r="N100" s="29"/>
      <c r="O100" s="45"/>
      <c r="P100" s="43"/>
      <c r="Q100" s="217"/>
      <c r="R100" s="29"/>
      <c r="S100" s="45"/>
      <c r="T100" s="43"/>
      <c r="U100" s="217"/>
      <c r="V100" s="29"/>
      <c r="W100" s="45"/>
      <c r="Y100" s="217"/>
      <c r="Z100" s="29"/>
      <c r="AA100" s="249"/>
      <c r="AC100" s="217"/>
      <c r="AD100" s="29"/>
      <c r="AE100" s="45"/>
      <c r="AG100" s="217"/>
      <c r="AH100" s="29"/>
      <c r="AI100" s="45"/>
      <c r="AK100" s="217"/>
      <c r="AL100" s="29"/>
      <c r="AM100" s="45"/>
      <c r="AO100" s="217"/>
      <c r="AP100" s="29"/>
      <c r="AQ100" s="45"/>
      <c r="AS100" s="217"/>
      <c r="AT100" s="29"/>
      <c r="AU100" s="45"/>
      <c r="AW100" s="217"/>
      <c r="AX100" s="29"/>
      <c r="AY100" s="45"/>
      <c r="BA100" s="217"/>
      <c r="BB100" s="29"/>
      <c r="BC100" s="45"/>
    </row>
    <row r="101" spans="1:55">
      <c r="A101" s="217"/>
      <c r="B101" s="29"/>
      <c r="C101" s="45"/>
      <c r="D101" s="43"/>
      <c r="E101" s="217"/>
      <c r="F101" s="29"/>
      <c r="G101" s="45"/>
      <c r="H101" s="43"/>
      <c r="I101" s="217"/>
      <c r="J101" s="29"/>
      <c r="K101" s="45"/>
      <c r="L101" s="43"/>
      <c r="M101" s="217"/>
      <c r="N101" s="29"/>
      <c r="O101" s="45"/>
      <c r="P101" s="43"/>
      <c r="Q101" s="217"/>
      <c r="R101" s="29"/>
      <c r="S101" s="45"/>
      <c r="T101" s="43"/>
      <c r="U101" s="217"/>
      <c r="V101" s="29"/>
      <c r="W101" s="45"/>
      <c r="Y101" s="217"/>
      <c r="Z101" s="29"/>
      <c r="AA101" s="249"/>
      <c r="AC101" s="217"/>
      <c r="AD101" s="29"/>
      <c r="AE101" s="45"/>
      <c r="AG101" s="217"/>
      <c r="AH101" s="29"/>
      <c r="AI101" s="45"/>
      <c r="AK101" s="217"/>
      <c r="AL101" s="29"/>
      <c r="AM101" s="45"/>
      <c r="AO101" s="217"/>
      <c r="AP101" s="29"/>
      <c r="AQ101" s="45"/>
      <c r="AS101" s="217"/>
      <c r="AT101" s="29"/>
      <c r="AU101" s="45"/>
      <c r="AW101" s="217"/>
      <c r="AX101" s="29"/>
      <c r="AY101" s="45"/>
      <c r="BA101" s="217"/>
      <c r="BB101" s="29"/>
      <c r="BC101" s="45"/>
    </row>
    <row r="102" spans="1:55">
      <c r="A102" s="217"/>
      <c r="B102" s="29"/>
      <c r="C102" s="45"/>
      <c r="D102" s="43"/>
      <c r="E102" s="217"/>
      <c r="F102" s="29"/>
      <c r="G102" s="45"/>
      <c r="H102" s="43"/>
      <c r="I102" s="217"/>
      <c r="J102" s="29"/>
      <c r="K102" s="45"/>
      <c r="L102" s="43"/>
      <c r="M102" s="217"/>
      <c r="N102" s="29"/>
      <c r="O102" s="45"/>
      <c r="P102" s="43"/>
      <c r="Q102" s="217"/>
      <c r="R102" s="29"/>
      <c r="S102" s="45"/>
      <c r="T102" s="43"/>
      <c r="U102" s="217"/>
      <c r="V102" s="29"/>
      <c r="W102" s="45"/>
      <c r="Y102" s="217"/>
      <c r="Z102" s="29"/>
      <c r="AA102" s="249"/>
      <c r="AC102" s="217"/>
      <c r="AD102" s="29"/>
      <c r="AE102" s="45"/>
      <c r="AG102" s="217"/>
      <c r="AH102" s="29"/>
      <c r="AI102" s="45"/>
      <c r="AK102" s="217"/>
      <c r="AL102" s="29"/>
      <c r="AM102" s="45"/>
      <c r="AO102" s="217"/>
      <c r="AP102" s="29"/>
      <c r="AQ102" s="45"/>
      <c r="AS102" s="217"/>
      <c r="AT102" s="29"/>
      <c r="AU102" s="45"/>
      <c r="AW102" s="217"/>
      <c r="AX102" s="29"/>
      <c r="AY102" s="45"/>
      <c r="BA102" s="217"/>
      <c r="BB102" s="29"/>
      <c r="BC102" s="45"/>
    </row>
    <row r="103" spans="1:55">
      <c r="A103" s="217"/>
      <c r="B103" s="29"/>
      <c r="C103" s="45"/>
      <c r="D103" s="43"/>
      <c r="E103" s="217"/>
      <c r="F103" s="29"/>
      <c r="G103" s="45"/>
      <c r="H103" s="43"/>
      <c r="I103" s="217"/>
      <c r="J103" s="29"/>
      <c r="K103" s="45"/>
      <c r="L103" s="43"/>
      <c r="M103" s="217"/>
      <c r="N103" s="29"/>
      <c r="O103" s="45"/>
      <c r="P103" s="43"/>
      <c r="Q103" s="217"/>
      <c r="R103" s="29"/>
      <c r="S103" s="45"/>
      <c r="T103" s="43"/>
      <c r="U103" s="217"/>
      <c r="V103" s="29"/>
      <c r="W103" s="45"/>
      <c r="Y103" s="217"/>
      <c r="Z103" s="29"/>
      <c r="AA103" s="249"/>
      <c r="AC103" s="217"/>
      <c r="AD103" s="29"/>
      <c r="AE103" s="45"/>
      <c r="AG103" s="217"/>
      <c r="AH103" s="29"/>
      <c r="AI103" s="45"/>
      <c r="AK103" s="217"/>
      <c r="AL103" s="29"/>
      <c r="AM103" s="45"/>
      <c r="AO103" s="217"/>
      <c r="AP103" s="29"/>
      <c r="AQ103" s="45"/>
      <c r="AS103" s="217"/>
      <c r="AT103" s="29"/>
      <c r="AU103" s="45"/>
      <c r="AW103" s="217"/>
      <c r="AX103" s="29"/>
      <c r="AY103" s="45"/>
      <c r="BA103" s="217"/>
      <c r="BB103" s="29"/>
      <c r="BC103" s="45"/>
    </row>
    <row r="104" spans="1:55">
      <c r="A104" s="217"/>
      <c r="B104" s="29"/>
      <c r="C104" s="45"/>
      <c r="D104" s="43"/>
      <c r="E104" s="217"/>
      <c r="F104" s="29"/>
      <c r="G104" s="45"/>
      <c r="H104" s="43"/>
      <c r="I104" s="217"/>
      <c r="J104" s="29"/>
      <c r="K104" s="45"/>
      <c r="L104" s="43"/>
      <c r="M104" s="217"/>
      <c r="N104" s="29"/>
      <c r="O104" s="45"/>
      <c r="P104" s="43"/>
      <c r="Q104" s="217"/>
      <c r="R104" s="29"/>
      <c r="S104" s="45"/>
      <c r="T104" s="43"/>
      <c r="U104" s="217"/>
      <c r="V104" s="29"/>
      <c r="W104" s="45"/>
      <c r="Y104" s="217"/>
      <c r="Z104" s="29"/>
      <c r="AA104" s="249"/>
      <c r="AC104" s="217"/>
      <c r="AD104" s="29"/>
      <c r="AE104" s="45"/>
      <c r="AG104" s="217"/>
      <c r="AH104" s="29"/>
      <c r="AI104" s="45"/>
      <c r="AK104" s="217"/>
      <c r="AL104" s="29"/>
      <c r="AM104" s="45"/>
      <c r="AO104" s="217"/>
      <c r="AP104" s="29"/>
      <c r="AQ104" s="45"/>
      <c r="AS104" s="217"/>
      <c r="AT104" s="29"/>
      <c r="AU104" s="45"/>
      <c r="AW104" s="217"/>
      <c r="AX104" s="29"/>
      <c r="AY104" s="45"/>
      <c r="BA104" s="217"/>
      <c r="BB104" s="29"/>
      <c r="BC104" s="45"/>
    </row>
    <row r="105" spans="1:55">
      <c r="A105" s="217"/>
      <c r="B105" s="29"/>
      <c r="C105" s="45"/>
      <c r="D105" s="43"/>
      <c r="E105" s="217"/>
      <c r="F105" s="29"/>
      <c r="G105" s="45"/>
      <c r="H105" s="43"/>
      <c r="I105" s="217"/>
      <c r="J105" s="29"/>
      <c r="K105" s="45"/>
      <c r="L105" s="43"/>
      <c r="M105" s="217"/>
      <c r="N105" s="29"/>
      <c r="O105" s="45"/>
      <c r="P105" s="43"/>
      <c r="Q105" s="217"/>
      <c r="R105" s="29"/>
      <c r="S105" s="45"/>
      <c r="T105" s="43"/>
      <c r="U105" s="217"/>
      <c r="V105" s="29"/>
      <c r="W105" s="45"/>
      <c r="Y105" s="217"/>
      <c r="Z105" s="29"/>
      <c r="AA105" s="249"/>
      <c r="AC105" s="217"/>
      <c r="AD105" s="29"/>
      <c r="AE105" s="45"/>
      <c r="AG105" s="217"/>
      <c r="AH105" s="29"/>
      <c r="AI105" s="45"/>
      <c r="AK105" s="217"/>
      <c r="AL105" s="29"/>
      <c r="AM105" s="45"/>
      <c r="AO105" s="217"/>
      <c r="AP105" s="29"/>
      <c r="AQ105" s="45"/>
      <c r="AS105" s="217"/>
      <c r="AT105" s="29"/>
      <c r="AU105" s="45"/>
      <c r="AW105" s="217"/>
      <c r="AX105" s="29"/>
      <c r="AY105" s="45"/>
      <c r="BA105" s="217"/>
      <c r="BB105" s="29"/>
      <c r="BC105" s="45"/>
    </row>
    <row r="106" spans="1:55">
      <c r="A106" s="217"/>
      <c r="B106" s="29"/>
      <c r="C106" s="45"/>
      <c r="D106" s="43"/>
      <c r="E106" s="217"/>
      <c r="F106" s="29"/>
      <c r="G106" s="45"/>
      <c r="H106" s="43"/>
      <c r="I106" s="217"/>
      <c r="J106" s="29"/>
      <c r="K106" s="45"/>
      <c r="L106" s="43"/>
      <c r="M106" s="217"/>
      <c r="N106" s="29"/>
      <c r="O106" s="45"/>
      <c r="P106" s="43"/>
      <c r="Q106" s="217"/>
      <c r="R106" s="29"/>
      <c r="S106" s="45"/>
      <c r="T106" s="43"/>
      <c r="U106" s="217"/>
      <c r="V106" s="29"/>
      <c r="W106" s="45"/>
      <c r="Y106" s="217"/>
      <c r="Z106" s="29"/>
      <c r="AA106" s="249"/>
      <c r="AC106" s="217"/>
      <c r="AD106" s="29"/>
      <c r="AE106" s="45"/>
      <c r="AG106" s="217"/>
      <c r="AH106" s="29"/>
      <c r="AI106" s="45"/>
      <c r="AK106" s="217"/>
      <c r="AL106" s="29"/>
      <c r="AM106" s="45"/>
      <c r="AO106" s="217"/>
      <c r="AP106" s="29"/>
      <c r="AQ106" s="45"/>
      <c r="AS106" s="217"/>
      <c r="AT106" s="29"/>
      <c r="AU106" s="45"/>
      <c r="AW106" s="217"/>
      <c r="AX106" s="29"/>
      <c r="AY106" s="45"/>
      <c r="BA106" s="217"/>
      <c r="BB106" s="29"/>
      <c r="BC106" s="45"/>
    </row>
    <row r="107" spans="1:55">
      <c r="A107" s="217"/>
      <c r="B107" s="29"/>
      <c r="C107" s="45"/>
      <c r="D107" s="43"/>
      <c r="E107" s="217"/>
      <c r="F107" s="29"/>
      <c r="G107" s="45"/>
      <c r="H107" s="43"/>
      <c r="I107" s="217"/>
      <c r="J107" s="29"/>
      <c r="K107" s="45"/>
      <c r="L107" s="43"/>
      <c r="M107" s="217"/>
      <c r="N107" s="29"/>
      <c r="O107" s="45"/>
      <c r="P107" s="43"/>
      <c r="Q107" s="217"/>
      <c r="R107" s="29"/>
      <c r="S107" s="45"/>
      <c r="T107" s="43"/>
      <c r="U107" s="217"/>
      <c r="V107" s="29"/>
      <c r="W107" s="45"/>
      <c r="Y107" s="217"/>
      <c r="Z107" s="29"/>
      <c r="AA107" s="249"/>
      <c r="AC107" s="217"/>
      <c r="AD107" s="29"/>
      <c r="AE107" s="45"/>
      <c r="AG107" s="217"/>
      <c r="AH107" s="29"/>
      <c r="AI107" s="45"/>
      <c r="AK107" s="217"/>
      <c r="AL107" s="29"/>
      <c r="AM107" s="45"/>
      <c r="AO107" s="217"/>
      <c r="AP107" s="29"/>
      <c r="AQ107" s="45"/>
      <c r="AS107" s="217"/>
      <c r="AT107" s="29"/>
      <c r="AU107" s="45"/>
      <c r="AW107" s="217"/>
      <c r="AX107" s="29"/>
      <c r="AY107" s="45"/>
      <c r="BA107" s="217"/>
      <c r="BB107" s="29"/>
      <c r="BC107" s="45"/>
    </row>
    <row r="108" spans="1:55">
      <c r="A108" s="217"/>
      <c r="B108" s="29"/>
      <c r="C108" s="45"/>
      <c r="D108" s="43"/>
      <c r="E108" s="217"/>
      <c r="F108" s="29"/>
      <c r="G108" s="45"/>
      <c r="H108" s="43"/>
      <c r="I108" s="217"/>
      <c r="J108" s="29"/>
      <c r="K108" s="45"/>
      <c r="L108" s="43"/>
      <c r="M108" s="217"/>
      <c r="N108" s="29"/>
      <c r="O108" s="45"/>
      <c r="P108" s="43"/>
      <c r="Q108" s="217"/>
      <c r="R108" s="29"/>
      <c r="S108" s="45"/>
      <c r="T108" s="43"/>
      <c r="U108" s="217"/>
      <c r="V108" s="29"/>
      <c r="W108" s="45"/>
      <c r="Y108" s="217"/>
      <c r="Z108" s="29"/>
      <c r="AA108" s="249"/>
      <c r="AC108" s="217"/>
      <c r="AD108" s="29"/>
      <c r="AE108" s="45"/>
      <c r="AG108" s="217"/>
      <c r="AH108" s="29"/>
      <c r="AI108" s="45"/>
      <c r="AK108" s="217"/>
      <c r="AL108" s="29"/>
      <c r="AM108" s="45"/>
      <c r="AO108" s="217"/>
      <c r="AP108" s="29"/>
      <c r="AQ108" s="45"/>
      <c r="AS108" s="217"/>
      <c r="AT108" s="29"/>
      <c r="AU108" s="45"/>
      <c r="AW108" s="217"/>
      <c r="AX108" s="29"/>
      <c r="AY108" s="45"/>
      <c r="BA108" s="217"/>
      <c r="BB108" s="29"/>
      <c r="BC108" s="45"/>
    </row>
    <row r="109" spans="1:55">
      <c r="A109" s="217"/>
      <c r="B109" s="29"/>
      <c r="C109" s="45"/>
      <c r="D109" s="43"/>
      <c r="E109" s="217"/>
      <c r="F109" s="29"/>
      <c r="G109" s="45"/>
      <c r="H109" s="43"/>
      <c r="I109" s="217"/>
      <c r="J109" s="29"/>
      <c r="K109" s="45"/>
      <c r="L109" s="43"/>
      <c r="M109" s="217"/>
      <c r="N109" s="29"/>
      <c r="O109" s="45"/>
      <c r="P109" s="43"/>
      <c r="Q109" s="217"/>
      <c r="R109" s="29"/>
      <c r="S109" s="45"/>
      <c r="T109" s="43"/>
      <c r="U109" s="217"/>
      <c r="V109" s="29"/>
      <c r="W109" s="45"/>
      <c r="Y109" s="217"/>
      <c r="Z109" s="29"/>
      <c r="AA109" s="249"/>
      <c r="AC109" s="217"/>
      <c r="AD109" s="29"/>
      <c r="AE109" s="45"/>
      <c r="AG109" s="217"/>
      <c r="AH109" s="29"/>
      <c r="AI109" s="45"/>
      <c r="AK109" s="217"/>
      <c r="AL109" s="29"/>
      <c r="AM109" s="45"/>
      <c r="AO109" s="217"/>
      <c r="AP109" s="29"/>
      <c r="AQ109" s="45"/>
      <c r="AS109" s="217"/>
      <c r="AT109" s="29"/>
      <c r="AU109" s="45"/>
      <c r="AW109" s="217"/>
      <c r="AX109" s="29"/>
      <c r="AY109" s="45"/>
      <c r="BA109" s="217"/>
      <c r="BB109" s="29"/>
      <c r="BC109" s="45"/>
    </row>
    <row r="110" spans="1:55">
      <c r="A110" s="217"/>
      <c r="B110" s="29"/>
      <c r="C110" s="45"/>
      <c r="D110" s="43"/>
      <c r="E110" s="217"/>
      <c r="F110" s="29"/>
      <c r="G110" s="45"/>
      <c r="H110" s="43"/>
      <c r="I110" s="217"/>
      <c r="J110" s="29"/>
      <c r="K110" s="45"/>
      <c r="L110" s="43"/>
      <c r="M110" s="217"/>
      <c r="N110" s="29"/>
      <c r="O110" s="45"/>
      <c r="P110" s="43"/>
      <c r="Q110" s="217"/>
      <c r="R110" s="29"/>
      <c r="S110" s="45"/>
      <c r="T110" s="43"/>
      <c r="U110" s="217"/>
      <c r="V110" s="29"/>
      <c r="W110" s="45"/>
      <c r="Y110" s="217"/>
      <c r="Z110" s="29"/>
      <c r="AA110" s="249"/>
      <c r="AC110" s="217"/>
      <c r="AD110" s="29"/>
      <c r="AE110" s="45"/>
      <c r="AG110" s="217"/>
      <c r="AH110" s="29"/>
      <c r="AI110" s="45"/>
      <c r="AK110" s="217"/>
      <c r="AL110" s="29"/>
      <c r="AM110" s="45"/>
      <c r="AO110" s="217"/>
      <c r="AP110" s="29"/>
      <c r="AQ110" s="45"/>
      <c r="AS110" s="217"/>
      <c r="AT110" s="29"/>
      <c r="AU110" s="45"/>
      <c r="AW110" s="217"/>
      <c r="AX110" s="29"/>
      <c r="AY110" s="45"/>
      <c r="BA110" s="217"/>
      <c r="BB110" s="29"/>
      <c r="BC110" s="45"/>
    </row>
    <row r="111" spans="1:55">
      <c r="A111" s="217"/>
      <c r="B111" s="29"/>
      <c r="C111" s="45"/>
      <c r="D111" s="43"/>
      <c r="E111" s="217"/>
      <c r="F111" s="29"/>
      <c r="G111" s="45"/>
      <c r="H111" s="43"/>
      <c r="I111" s="217"/>
      <c r="J111" s="29"/>
      <c r="K111" s="45"/>
      <c r="L111" s="43"/>
      <c r="M111" s="217"/>
      <c r="N111" s="29"/>
      <c r="O111" s="45"/>
      <c r="P111" s="43"/>
      <c r="Q111" s="217"/>
      <c r="R111" s="29"/>
      <c r="S111" s="45"/>
      <c r="T111" s="43"/>
      <c r="U111" s="217"/>
      <c r="V111" s="29"/>
      <c r="W111" s="45"/>
      <c r="Y111" s="217"/>
      <c r="Z111" s="29"/>
      <c r="AA111" s="249"/>
      <c r="AC111" s="217"/>
      <c r="AD111" s="29"/>
      <c r="AE111" s="45"/>
      <c r="AG111" s="217"/>
      <c r="AH111" s="29"/>
      <c r="AI111" s="45"/>
      <c r="AK111" s="217"/>
      <c r="AL111" s="29"/>
      <c r="AM111" s="45"/>
      <c r="AO111" s="217"/>
      <c r="AP111" s="29"/>
      <c r="AQ111" s="45"/>
      <c r="AS111" s="217"/>
      <c r="AT111" s="29"/>
      <c r="AU111" s="45"/>
      <c r="AW111" s="217"/>
      <c r="AX111" s="29"/>
      <c r="AY111" s="45"/>
      <c r="BA111" s="217"/>
      <c r="BB111" s="29"/>
      <c r="BC111" s="45"/>
    </row>
    <row r="112" spans="1:55">
      <c r="A112" s="217"/>
      <c r="B112" s="29"/>
      <c r="C112" s="45"/>
      <c r="D112" s="43"/>
      <c r="E112" s="217"/>
      <c r="F112" s="29"/>
      <c r="G112" s="45"/>
      <c r="H112" s="43"/>
      <c r="I112" s="217"/>
      <c r="J112" s="29"/>
      <c r="K112" s="45"/>
      <c r="L112" s="43"/>
      <c r="M112" s="217"/>
      <c r="N112" s="29"/>
      <c r="O112" s="45"/>
      <c r="P112" s="43"/>
      <c r="Q112" s="217"/>
      <c r="R112" s="29"/>
      <c r="S112" s="45"/>
      <c r="T112" s="43"/>
      <c r="U112" s="217"/>
      <c r="V112" s="29"/>
      <c r="W112" s="45"/>
      <c r="Y112" s="217"/>
      <c r="Z112" s="29"/>
      <c r="AA112" s="249"/>
      <c r="AC112" s="217"/>
      <c r="AD112" s="29"/>
      <c r="AE112" s="45"/>
      <c r="AG112" s="217"/>
      <c r="AH112" s="29"/>
      <c r="AI112" s="45"/>
      <c r="AK112" s="217"/>
      <c r="AL112" s="29"/>
      <c r="AM112" s="45"/>
      <c r="AO112" s="217"/>
      <c r="AP112" s="29"/>
      <c r="AQ112" s="45"/>
      <c r="AS112" s="217"/>
      <c r="AT112" s="29"/>
      <c r="AU112" s="45"/>
      <c r="AW112" s="217"/>
      <c r="AX112" s="29"/>
      <c r="AY112" s="45"/>
      <c r="BA112" s="217"/>
      <c r="BB112" s="29"/>
      <c r="BC112" s="45"/>
    </row>
    <row r="113" spans="1:55">
      <c r="A113" s="217"/>
      <c r="B113" s="29"/>
      <c r="C113" s="45"/>
      <c r="D113" s="43"/>
      <c r="E113" s="217"/>
      <c r="F113" s="29"/>
      <c r="G113" s="45"/>
      <c r="H113" s="43"/>
      <c r="I113" s="217"/>
      <c r="J113" s="29"/>
      <c r="K113" s="45"/>
      <c r="L113" s="43"/>
      <c r="M113" s="217"/>
      <c r="N113" s="29"/>
      <c r="O113" s="45"/>
      <c r="P113" s="43"/>
      <c r="Q113" s="217"/>
      <c r="R113" s="29"/>
      <c r="S113" s="45"/>
      <c r="T113" s="43"/>
      <c r="U113" s="217"/>
      <c r="V113" s="29"/>
      <c r="W113" s="45"/>
      <c r="Y113" s="217"/>
      <c r="Z113" s="29"/>
      <c r="AA113" s="249"/>
      <c r="AC113" s="217"/>
      <c r="AD113" s="29"/>
      <c r="AE113" s="45"/>
      <c r="AG113" s="217"/>
      <c r="AH113" s="29"/>
      <c r="AI113" s="45"/>
      <c r="AK113" s="217"/>
      <c r="AL113" s="29"/>
      <c r="AM113" s="45"/>
      <c r="AO113" s="217"/>
      <c r="AP113" s="29"/>
      <c r="AQ113" s="45"/>
      <c r="AS113" s="217"/>
      <c r="AT113" s="29"/>
      <c r="AU113" s="45"/>
      <c r="AW113" s="217"/>
      <c r="AX113" s="29"/>
      <c r="AY113" s="45"/>
      <c r="BA113" s="217"/>
      <c r="BB113" s="29"/>
      <c r="BC113" s="45"/>
    </row>
    <row r="114" spans="1:55">
      <c r="A114" s="217"/>
      <c r="B114" s="29"/>
      <c r="C114" s="45"/>
      <c r="D114" s="43"/>
      <c r="E114" s="217"/>
      <c r="F114" s="29"/>
      <c r="G114" s="45"/>
      <c r="H114" s="43"/>
      <c r="I114" s="217"/>
      <c r="J114" s="29"/>
      <c r="K114" s="45"/>
      <c r="L114" s="43"/>
      <c r="M114" s="217"/>
      <c r="N114" s="29"/>
      <c r="O114" s="45"/>
      <c r="P114" s="43"/>
      <c r="Q114" s="217"/>
      <c r="R114" s="29"/>
      <c r="S114" s="45"/>
      <c r="T114" s="43"/>
      <c r="U114" s="217"/>
      <c r="V114" s="29"/>
      <c r="W114" s="45"/>
      <c r="Y114" s="217"/>
      <c r="Z114" s="29"/>
      <c r="AA114" s="249"/>
      <c r="AC114" s="217"/>
      <c r="AD114" s="29"/>
      <c r="AE114" s="45"/>
      <c r="AG114" s="217"/>
      <c r="AH114" s="29"/>
      <c r="AI114" s="45"/>
      <c r="AK114" s="217"/>
      <c r="AL114" s="29"/>
      <c r="AM114" s="45"/>
      <c r="AO114" s="217"/>
      <c r="AP114" s="29"/>
      <c r="AQ114" s="45"/>
      <c r="AS114" s="217"/>
      <c r="AT114" s="29"/>
      <c r="AU114" s="45"/>
      <c r="AW114" s="217"/>
      <c r="AX114" s="29"/>
      <c r="AY114" s="45"/>
      <c r="BA114" s="217"/>
      <c r="BB114" s="29"/>
      <c r="BC114" s="45"/>
    </row>
    <row r="115" spans="1:55">
      <c r="A115" s="217"/>
      <c r="B115" s="29"/>
      <c r="C115" s="45"/>
      <c r="D115" s="43"/>
      <c r="E115" s="217"/>
      <c r="F115" s="29"/>
      <c r="G115" s="45"/>
      <c r="H115" s="43"/>
      <c r="I115" s="217"/>
      <c r="J115" s="29"/>
      <c r="K115" s="45"/>
      <c r="L115" s="43"/>
      <c r="M115" s="217"/>
      <c r="N115" s="29"/>
      <c r="O115" s="45"/>
      <c r="P115" s="43"/>
      <c r="Q115" s="217"/>
      <c r="R115" s="29"/>
      <c r="S115" s="45"/>
      <c r="T115" s="43"/>
      <c r="U115" s="217"/>
      <c r="V115" s="29"/>
      <c r="W115" s="45"/>
      <c r="Y115" s="217"/>
      <c r="Z115" s="29"/>
      <c r="AA115" s="249"/>
      <c r="AC115" s="217"/>
      <c r="AD115" s="29"/>
      <c r="AE115" s="45"/>
      <c r="AG115" s="217"/>
      <c r="AH115" s="29"/>
      <c r="AI115" s="45"/>
      <c r="AK115" s="217"/>
      <c r="AL115" s="29"/>
      <c r="AM115" s="45"/>
      <c r="AO115" s="217"/>
      <c r="AP115" s="29"/>
      <c r="AQ115" s="45"/>
      <c r="AS115" s="217"/>
      <c r="AT115" s="29"/>
      <c r="AU115" s="45"/>
      <c r="AW115" s="217"/>
      <c r="AX115" s="29"/>
      <c r="AY115" s="45"/>
      <c r="BA115" s="217"/>
      <c r="BB115" s="29"/>
      <c r="BC115" s="45"/>
    </row>
    <row r="116" spans="1:55">
      <c r="A116" s="217"/>
      <c r="B116" s="29"/>
      <c r="C116" s="45"/>
      <c r="D116" s="43"/>
      <c r="E116" s="217"/>
      <c r="F116" s="29"/>
      <c r="G116" s="45"/>
      <c r="H116" s="43"/>
      <c r="I116" s="217"/>
      <c r="J116" s="29"/>
      <c r="K116" s="45"/>
      <c r="L116" s="43"/>
      <c r="M116" s="217"/>
      <c r="N116" s="29"/>
      <c r="O116" s="45"/>
      <c r="P116" s="43"/>
      <c r="Q116" s="217"/>
      <c r="R116" s="29"/>
      <c r="S116" s="45"/>
      <c r="T116" s="43"/>
      <c r="U116" s="217"/>
      <c r="V116" s="29"/>
      <c r="W116" s="45"/>
      <c r="Y116" s="217"/>
      <c r="Z116" s="29"/>
      <c r="AA116" s="249"/>
      <c r="AC116" s="217"/>
      <c r="AD116" s="29"/>
      <c r="AE116" s="45"/>
      <c r="AG116" s="217"/>
      <c r="AH116" s="29"/>
      <c r="AI116" s="45"/>
      <c r="AK116" s="217"/>
      <c r="AL116" s="29"/>
      <c r="AM116" s="45"/>
      <c r="AO116" s="217"/>
      <c r="AP116" s="29"/>
      <c r="AQ116" s="45"/>
      <c r="AS116" s="217"/>
      <c r="AT116" s="29"/>
      <c r="AU116" s="45"/>
      <c r="AW116" s="217"/>
      <c r="AX116" s="29"/>
      <c r="AY116" s="45"/>
      <c r="BA116" s="217"/>
      <c r="BB116" s="29"/>
      <c r="BC116" s="45"/>
    </row>
    <row r="117" spans="1:55">
      <c r="A117" s="217"/>
      <c r="B117" s="29"/>
      <c r="C117" s="45"/>
      <c r="D117" s="43"/>
      <c r="E117" s="217"/>
      <c r="F117" s="29"/>
      <c r="G117" s="45"/>
      <c r="H117" s="43"/>
      <c r="I117" s="217"/>
      <c r="J117" s="29"/>
      <c r="K117" s="45"/>
      <c r="L117" s="43"/>
      <c r="M117" s="217"/>
      <c r="N117" s="29"/>
      <c r="O117" s="45"/>
      <c r="P117" s="43"/>
      <c r="Q117" s="217"/>
      <c r="R117" s="29"/>
      <c r="S117" s="45"/>
      <c r="T117" s="43"/>
      <c r="U117" s="217"/>
      <c r="V117" s="29"/>
      <c r="W117" s="45"/>
      <c r="Y117" s="217"/>
      <c r="Z117" s="29"/>
      <c r="AA117" s="249"/>
      <c r="AC117" s="217"/>
      <c r="AD117" s="29"/>
      <c r="AE117" s="45"/>
      <c r="AG117" s="217"/>
      <c r="AH117" s="29"/>
      <c r="AI117" s="45"/>
      <c r="AK117" s="217"/>
      <c r="AL117" s="29"/>
      <c r="AM117" s="45"/>
      <c r="AO117" s="217"/>
      <c r="AP117" s="29"/>
      <c r="AQ117" s="45"/>
      <c r="AS117" s="217"/>
      <c r="AT117" s="29"/>
      <c r="AU117" s="45"/>
      <c r="AW117" s="217"/>
      <c r="AX117" s="29"/>
      <c r="AY117" s="45"/>
      <c r="BA117" s="217"/>
      <c r="BB117" s="29"/>
      <c r="BC117" s="45"/>
    </row>
    <row r="118" spans="1:55">
      <c r="A118" s="217"/>
      <c r="B118" s="29"/>
      <c r="C118" s="45"/>
      <c r="D118" s="43"/>
      <c r="E118" s="217"/>
      <c r="F118" s="29"/>
      <c r="G118" s="45"/>
      <c r="H118" s="43"/>
      <c r="I118" s="217"/>
      <c r="J118" s="29"/>
      <c r="K118" s="45"/>
      <c r="L118" s="43"/>
      <c r="M118" s="217"/>
      <c r="N118" s="29"/>
      <c r="O118" s="45"/>
      <c r="P118" s="43"/>
      <c r="Q118" s="217"/>
      <c r="R118" s="29"/>
      <c r="S118" s="45"/>
      <c r="T118" s="43"/>
      <c r="U118" s="217"/>
      <c r="V118" s="29"/>
      <c r="W118" s="45"/>
      <c r="Y118" s="217"/>
      <c r="Z118" s="29"/>
      <c r="AA118" s="249"/>
      <c r="AC118" s="217"/>
      <c r="AD118" s="29"/>
      <c r="AE118" s="45"/>
      <c r="AG118" s="217"/>
      <c r="AH118" s="29"/>
      <c r="AI118" s="45"/>
      <c r="AK118" s="217"/>
      <c r="AL118" s="29"/>
      <c r="AM118" s="45"/>
      <c r="AO118" s="217"/>
      <c r="AP118" s="29"/>
      <c r="AQ118" s="45"/>
      <c r="AS118" s="217"/>
      <c r="AT118" s="29"/>
      <c r="AU118" s="45"/>
      <c r="AW118" s="217"/>
      <c r="AX118" s="29"/>
      <c r="AY118" s="45"/>
      <c r="BA118" s="217"/>
      <c r="BB118" s="29"/>
      <c r="BC118" s="45"/>
    </row>
    <row r="119" spans="1:55">
      <c r="A119" s="217"/>
      <c r="B119" s="29"/>
      <c r="C119" s="45"/>
      <c r="D119" s="43"/>
      <c r="E119" s="217"/>
      <c r="F119" s="29"/>
      <c r="G119" s="45"/>
      <c r="H119" s="43"/>
      <c r="I119" s="217"/>
      <c r="J119" s="29"/>
      <c r="K119" s="45"/>
      <c r="L119" s="43"/>
      <c r="M119" s="217"/>
      <c r="N119" s="29"/>
      <c r="O119" s="45"/>
      <c r="P119" s="43"/>
      <c r="Q119" s="217"/>
      <c r="R119" s="29"/>
      <c r="S119" s="45"/>
      <c r="T119" s="43"/>
      <c r="U119" s="217"/>
      <c r="V119" s="29"/>
      <c r="W119" s="45"/>
      <c r="Y119" s="217"/>
      <c r="Z119" s="29"/>
      <c r="AA119" s="249"/>
      <c r="AC119" s="217"/>
      <c r="AD119" s="29"/>
      <c r="AE119" s="45"/>
      <c r="AG119" s="217"/>
      <c r="AH119" s="29"/>
      <c r="AI119" s="45"/>
      <c r="AK119" s="217"/>
      <c r="AL119" s="29"/>
      <c r="AM119" s="45"/>
      <c r="AO119" s="217"/>
      <c r="AP119" s="29"/>
      <c r="AQ119" s="45"/>
      <c r="AS119" s="217"/>
      <c r="AT119" s="29"/>
      <c r="AU119" s="45"/>
      <c r="AW119" s="217"/>
      <c r="AX119" s="29"/>
      <c r="AY119" s="45"/>
      <c r="BA119" s="217"/>
      <c r="BB119" s="29"/>
      <c r="BC119" s="45"/>
    </row>
    <row r="120" spans="1:55">
      <c r="A120" s="217"/>
      <c r="B120" s="29"/>
      <c r="C120" s="45"/>
      <c r="D120" s="43"/>
      <c r="E120" s="217"/>
      <c r="F120" s="29"/>
      <c r="G120" s="45"/>
      <c r="H120" s="43"/>
      <c r="I120" s="217"/>
      <c r="J120" s="29"/>
      <c r="K120" s="45"/>
      <c r="L120" s="43"/>
      <c r="M120" s="217"/>
      <c r="N120" s="29"/>
      <c r="O120" s="45"/>
      <c r="P120" s="43"/>
      <c r="Q120" s="217"/>
      <c r="R120" s="29"/>
      <c r="S120" s="45"/>
      <c r="T120" s="43"/>
      <c r="U120" s="217"/>
      <c r="V120" s="29"/>
      <c r="W120" s="45"/>
      <c r="Y120" s="217"/>
      <c r="Z120" s="29"/>
      <c r="AA120" s="249"/>
      <c r="AC120" s="217"/>
      <c r="AD120" s="29"/>
      <c r="AE120" s="45"/>
      <c r="AG120" s="217"/>
      <c r="AH120" s="29"/>
      <c r="AI120" s="45"/>
      <c r="AK120" s="217"/>
      <c r="AL120" s="29"/>
      <c r="AM120" s="45"/>
      <c r="AO120" s="217"/>
      <c r="AP120" s="29"/>
      <c r="AQ120" s="45"/>
      <c r="AS120" s="217"/>
      <c r="AT120" s="29"/>
      <c r="AU120" s="45"/>
      <c r="AW120" s="217"/>
      <c r="AX120" s="29"/>
      <c r="AY120" s="45"/>
      <c r="BA120" s="217"/>
      <c r="BB120" s="29"/>
      <c r="BC120" s="45"/>
    </row>
    <row r="121" spans="1:55">
      <c r="A121" s="217"/>
      <c r="B121" s="29"/>
      <c r="C121" s="45"/>
      <c r="D121" s="43"/>
      <c r="E121" s="217"/>
      <c r="F121" s="29"/>
      <c r="G121" s="45"/>
      <c r="H121" s="43"/>
      <c r="I121" s="217"/>
      <c r="J121" s="29"/>
      <c r="K121" s="45"/>
      <c r="L121" s="43"/>
      <c r="M121" s="217"/>
      <c r="N121" s="29"/>
      <c r="O121" s="45"/>
      <c r="P121" s="43"/>
      <c r="Q121" s="217"/>
      <c r="R121" s="29"/>
      <c r="S121" s="45"/>
      <c r="T121" s="43"/>
      <c r="U121" s="217"/>
      <c r="V121" s="29"/>
      <c r="W121" s="45"/>
      <c r="Y121" s="217"/>
      <c r="Z121" s="29"/>
      <c r="AA121" s="249"/>
      <c r="AC121" s="217"/>
      <c r="AD121" s="29"/>
      <c r="AE121" s="45"/>
      <c r="AG121" s="217"/>
      <c r="AH121" s="29"/>
      <c r="AI121" s="45"/>
      <c r="AK121" s="217"/>
      <c r="AL121" s="29"/>
      <c r="AM121" s="45"/>
      <c r="AO121" s="217"/>
      <c r="AP121" s="29"/>
      <c r="AQ121" s="45"/>
      <c r="AS121" s="217"/>
      <c r="AT121" s="29"/>
      <c r="AU121" s="45"/>
      <c r="AW121" s="217"/>
      <c r="AX121" s="29"/>
      <c r="AY121" s="45"/>
      <c r="BA121" s="217"/>
      <c r="BB121" s="29"/>
      <c r="BC121" s="45"/>
    </row>
    <row r="122" spans="1:55">
      <c r="A122" s="217"/>
      <c r="B122" s="29"/>
      <c r="C122" s="45"/>
      <c r="D122" s="43"/>
      <c r="E122" s="217"/>
      <c r="F122" s="29"/>
      <c r="G122" s="45"/>
      <c r="H122" s="43"/>
      <c r="I122" s="217"/>
      <c r="J122" s="29"/>
      <c r="K122" s="45"/>
      <c r="L122" s="43"/>
      <c r="M122" s="217"/>
      <c r="N122" s="29"/>
      <c r="O122" s="45"/>
      <c r="P122" s="43"/>
      <c r="Q122" s="217"/>
      <c r="R122" s="29"/>
      <c r="S122" s="45"/>
      <c r="T122" s="43"/>
      <c r="U122" s="217"/>
      <c r="V122" s="29"/>
      <c r="W122" s="45"/>
      <c r="Y122" s="217"/>
      <c r="Z122" s="29"/>
      <c r="AA122" s="249"/>
      <c r="AC122" s="217"/>
      <c r="AD122" s="29"/>
      <c r="AE122" s="45"/>
      <c r="AG122" s="217"/>
      <c r="AH122" s="29"/>
      <c r="AI122" s="45"/>
      <c r="AK122" s="217"/>
      <c r="AL122" s="29"/>
      <c r="AM122" s="45"/>
      <c r="AO122" s="217"/>
      <c r="AP122" s="29"/>
      <c r="AQ122" s="45"/>
      <c r="AS122" s="217"/>
      <c r="AT122" s="29"/>
      <c r="AU122" s="45"/>
      <c r="AW122" s="217"/>
      <c r="AX122" s="29"/>
      <c r="AY122" s="45"/>
      <c r="BA122" s="217"/>
      <c r="BB122" s="29"/>
      <c r="BC122" s="45"/>
    </row>
    <row r="123" spans="1:55">
      <c r="A123" s="217"/>
      <c r="B123" s="29"/>
      <c r="C123" s="45"/>
      <c r="D123" s="43"/>
      <c r="E123" s="217"/>
      <c r="F123" s="29"/>
      <c r="G123" s="45"/>
      <c r="H123" s="43"/>
      <c r="I123" s="217"/>
      <c r="J123" s="29"/>
      <c r="K123" s="45"/>
      <c r="L123" s="43"/>
      <c r="M123" s="217"/>
      <c r="N123" s="29"/>
      <c r="O123" s="45"/>
      <c r="P123" s="43"/>
      <c r="Q123" s="217"/>
      <c r="R123" s="29"/>
      <c r="S123" s="45"/>
      <c r="T123" s="43"/>
      <c r="U123" s="217"/>
      <c r="V123" s="29"/>
      <c r="W123" s="45"/>
      <c r="Y123" s="217"/>
      <c r="Z123" s="29"/>
      <c r="AA123" s="249"/>
      <c r="AC123" s="217"/>
      <c r="AD123" s="29"/>
      <c r="AE123" s="45"/>
      <c r="AG123" s="217"/>
      <c r="AH123" s="29"/>
      <c r="AI123" s="45"/>
      <c r="AK123" s="217"/>
      <c r="AL123" s="29"/>
      <c r="AM123" s="45"/>
      <c r="AO123" s="217"/>
      <c r="AP123" s="29"/>
      <c r="AQ123" s="45"/>
      <c r="AS123" s="217"/>
      <c r="AT123" s="29"/>
      <c r="AU123" s="45"/>
      <c r="AW123" s="217"/>
      <c r="AX123" s="29"/>
      <c r="AY123" s="45"/>
      <c r="BA123" s="217"/>
      <c r="BB123" s="29"/>
      <c r="BC123" s="45"/>
    </row>
    <row r="124" spans="1:55">
      <c r="A124" s="217"/>
      <c r="B124" s="29"/>
      <c r="C124" s="45"/>
      <c r="D124" s="43"/>
      <c r="E124" s="217"/>
      <c r="F124" s="29"/>
      <c r="G124" s="45"/>
      <c r="H124" s="43"/>
      <c r="I124" s="217"/>
      <c r="J124" s="29"/>
      <c r="K124" s="45"/>
      <c r="L124" s="43"/>
      <c r="M124" s="217"/>
      <c r="N124" s="29"/>
      <c r="O124" s="45"/>
      <c r="P124" s="43"/>
      <c r="Q124" s="217"/>
      <c r="R124" s="29"/>
      <c r="S124" s="45"/>
      <c r="T124" s="43"/>
      <c r="U124" s="217"/>
      <c r="V124" s="29"/>
      <c r="W124" s="45"/>
      <c r="Y124" s="217"/>
      <c r="Z124" s="29"/>
      <c r="AA124" s="249"/>
      <c r="AC124" s="217"/>
      <c r="AD124" s="29"/>
      <c r="AE124" s="45"/>
      <c r="AG124" s="217"/>
      <c r="AH124" s="29"/>
      <c r="AI124" s="45"/>
      <c r="AK124" s="217"/>
      <c r="AL124" s="29"/>
      <c r="AM124" s="45"/>
      <c r="AO124" s="217"/>
      <c r="AP124" s="29"/>
      <c r="AQ124" s="45"/>
      <c r="AS124" s="217"/>
      <c r="AT124" s="29"/>
      <c r="AU124" s="45"/>
      <c r="AW124" s="217"/>
      <c r="AX124" s="29"/>
      <c r="AY124" s="45"/>
      <c r="BA124" s="217"/>
      <c r="BB124" s="29"/>
      <c r="BC124" s="45"/>
    </row>
    <row r="125" spans="1:55">
      <c r="A125" s="217"/>
      <c r="B125" s="29"/>
      <c r="C125" s="45"/>
      <c r="D125" s="43"/>
      <c r="E125" s="217"/>
      <c r="F125" s="29"/>
      <c r="G125" s="45"/>
      <c r="H125" s="43"/>
      <c r="I125" s="217"/>
      <c r="J125" s="29"/>
      <c r="K125" s="45"/>
      <c r="L125" s="43"/>
      <c r="M125" s="217"/>
      <c r="N125" s="29"/>
      <c r="O125" s="45"/>
      <c r="P125" s="43"/>
      <c r="Q125" s="217"/>
      <c r="R125" s="29"/>
      <c r="S125" s="45"/>
      <c r="T125" s="43"/>
      <c r="U125" s="217"/>
      <c r="V125" s="29"/>
      <c r="W125" s="45"/>
      <c r="Y125" s="217"/>
      <c r="Z125" s="29"/>
      <c r="AA125" s="249"/>
      <c r="AC125" s="217"/>
      <c r="AD125" s="29"/>
      <c r="AE125" s="45"/>
      <c r="AG125" s="217"/>
      <c r="AH125" s="29"/>
      <c r="AI125" s="45"/>
      <c r="AK125" s="217"/>
      <c r="AL125" s="29"/>
      <c r="AM125" s="45"/>
      <c r="AO125" s="217"/>
      <c r="AP125" s="29"/>
      <c r="AQ125" s="45"/>
      <c r="AS125" s="217"/>
      <c r="AT125" s="29"/>
      <c r="AU125" s="45"/>
      <c r="AW125" s="217"/>
      <c r="AX125" s="29"/>
      <c r="AY125" s="45"/>
      <c r="BA125" s="217"/>
      <c r="BB125" s="29"/>
      <c r="BC125" s="45"/>
    </row>
    <row r="126" spans="1:55">
      <c r="A126" s="217"/>
      <c r="B126" s="29"/>
      <c r="C126" s="45"/>
      <c r="D126" s="43"/>
      <c r="E126" s="217"/>
      <c r="F126" s="29"/>
      <c r="G126" s="45"/>
      <c r="H126" s="43"/>
      <c r="I126" s="217"/>
      <c r="J126" s="29"/>
      <c r="K126" s="45"/>
      <c r="L126" s="43"/>
      <c r="M126" s="217"/>
      <c r="N126" s="29"/>
      <c r="O126" s="45"/>
      <c r="P126" s="43"/>
      <c r="Q126" s="217"/>
      <c r="R126" s="29"/>
      <c r="S126" s="45"/>
      <c r="T126" s="43"/>
      <c r="U126" s="217"/>
      <c r="V126" s="29"/>
      <c r="W126" s="45"/>
      <c r="Y126" s="217"/>
      <c r="Z126" s="29"/>
      <c r="AA126" s="249"/>
      <c r="AC126" s="217"/>
      <c r="AD126" s="29"/>
      <c r="AE126" s="45"/>
      <c r="AG126" s="217"/>
      <c r="AH126" s="29"/>
      <c r="AI126" s="45"/>
      <c r="AK126" s="217"/>
      <c r="AL126" s="29"/>
      <c r="AM126" s="45"/>
      <c r="AO126" s="217"/>
      <c r="AP126" s="29"/>
      <c r="AQ126" s="45"/>
      <c r="AS126" s="217"/>
      <c r="AT126" s="29"/>
      <c r="AU126" s="45"/>
      <c r="AW126" s="217"/>
      <c r="AX126" s="29"/>
      <c r="AY126" s="45"/>
      <c r="BA126" s="217"/>
      <c r="BB126" s="29"/>
      <c r="BC126" s="45"/>
    </row>
    <row r="127" spans="1:55">
      <c r="A127" s="217"/>
      <c r="B127" s="29"/>
      <c r="C127" s="45"/>
      <c r="D127" s="43"/>
      <c r="E127" s="217"/>
      <c r="F127" s="29"/>
      <c r="G127" s="45"/>
      <c r="H127" s="43"/>
      <c r="I127" s="217"/>
      <c r="J127" s="29"/>
      <c r="K127" s="45"/>
      <c r="L127" s="43"/>
      <c r="M127" s="217"/>
      <c r="N127" s="29"/>
      <c r="O127" s="45"/>
      <c r="P127" s="43"/>
      <c r="Q127" s="217"/>
      <c r="R127" s="29"/>
      <c r="S127" s="45"/>
      <c r="T127" s="43"/>
      <c r="U127" s="217"/>
      <c r="V127" s="29"/>
      <c r="W127" s="45"/>
      <c r="Y127" s="217"/>
      <c r="Z127" s="29"/>
      <c r="AA127" s="249"/>
      <c r="AC127" s="217"/>
      <c r="AD127" s="29"/>
      <c r="AE127" s="45"/>
      <c r="AG127" s="217"/>
      <c r="AH127" s="29"/>
      <c r="AI127" s="45"/>
      <c r="AK127" s="217"/>
      <c r="AL127" s="29"/>
      <c r="AM127" s="45"/>
      <c r="AO127" s="217"/>
      <c r="AP127" s="29"/>
      <c r="AQ127" s="45"/>
      <c r="AS127" s="217"/>
      <c r="AT127" s="29"/>
      <c r="AU127" s="45"/>
      <c r="AW127" s="217"/>
      <c r="AX127" s="29"/>
      <c r="AY127" s="45"/>
      <c r="BA127" s="217"/>
      <c r="BB127" s="29"/>
      <c r="BC127" s="45"/>
    </row>
    <row r="128" spans="1:55">
      <c r="A128" s="217"/>
      <c r="B128" s="29"/>
      <c r="C128" s="45"/>
      <c r="D128" s="43"/>
      <c r="E128" s="217"/>
      <c r="F128" s="29"/>
      <c r="G128" s="45"/>
      <c r="H128" s="43"/>
      <c r="I128" s="217"/>
      <c r="J128" s="29"/>
      <c r="K128" s="45"/>
      <c r="L128" s="43"/>
      <c r="M128" s="217"/>
      <c r="N128" s="29"/>
      <c r="O128" s="45"/>
      <c r="P128" s="43"/>
      <c r="Q128" s="217"/>
      <c r="R128" s="29"/>
      <c r="S128" s="45"/>
      <c r="T128" s="43"/>
      <c r="U128" s="217"/>
      <c r="V128" s="29"/>
      <c r="W128" s="45"/>
      <c r="Y128" s="217"/>
      <c r="Z128" s="29"/>
      <c r="AA128" s="249"/>
      <c r="AC128" s="217"/>
      <c r="AD128" s="29"/>
      <c r="AE128" s="45"/>
      <c r="AG128" s="217"/>
      <c r="AH128" s="29"/>
      <c r="AI128" s="45"/>
      <c r="AK128" s="217"/>
      <c r="AL128" s="29"/>
      <c r="AM128" s="45"/>
      <c r="AO128" s="217"/>
      <c r="AP128" s="29"/>
      <c r="AQ128" s="45"/>
      <c r="AS128" s="217"/>
      <c r="AT128" s="29"/>
      <c r="AU128" s="45"/>
      <c r="AW128" s="217"/>
      <c r="AX128" s="29"/>
      <c r="AY128" s="45"/>
      <c r="BA128" s="217"/>
      <c r="BB128" s="29"/>
      <c r="BC128" s="45"/>
    </row>
    <row r="129" spans="1:55">
      <c r="A129" s="217"/>
      <c r="B129" s="29"/>
      <c r="C129" s="45"/>
      <c r="D129" s="43"/>
      <c r="E129" s="217"/>
      <c r="F129" s="29"/>
      <c r="G129" s="45"/>
      <c r="H129" s="43"/>
      <c r="I129" s="217"/>
      <c r="J129" s="29"/>
      <c r="K129" s="45"/>
      <c r="L129" s="43"/>
      <c r="M129" s="217"/>
      <c r="N129" s="29"/>
      <c r="O129" s="45"/>
      <c r="P129" s="43"/>
      <c r="Q129" s="217"/>
      <c r="R129" s="29"/>
      <c r="S129" s="45"/>
      <c r="T129" s="43"/>
      <c r="U129" s="217"/>
      <c r="V129" s="29"/>
      <c r="W129" s="45"/>
      <c r="Y129" s="217"/>
      <c r="Z129" s="29"/>
      <c r="AA129" s="249"/>
      <c r="AC129" s="217"/>
      <c r="AD129" s="29"/>
      <c r="AE129" s="45"/>
      <c r="AG129" s="217"/>
      <c r="AH129" s="29"/>
      <c r="AI129" s="45"/>
      <c r="AK129" s="217"/>
      <c r="AL129" s="29"/>
      <c r="AM129" s="45"/>
      <c r="AO129" s="217"/>
      <c r="AP129" s="29"/>
      <c r="AQ129" s="45"/>
      <c r="AS129" s="217"/>
      <c r="AT129" s="29"/>
      <c r="AU129" s="45"/>
      <c r="AW129" s="217"/>
      <c r="AX129" s="29"/>
      <c r="AY129" s="45"/>
      <c r="BA129" s="217"/>
      <c r="BB129" s="29"/>
      <c r="BC129" s="45"/>
    </row>
    <row r="130" spans="1:55">
      <c r="A130" s="217"/>
      <c r="B130" s="29"/>
      <c r="C130" s="45"/>
      <c r="D130" s="43"/>
      <c r="E130" s="217"/>
      <c r="F130" s="29"/>
      <c r="G130" s="45"/>
      <c r="H130" s="43"/>
      <c r="I130" s="217"/>
      <c r="J130" s="29"/>
      <c r="K130" s="45"/>
      <c r="L130" s="43"/>
      <c r="M130" s="217"/>
      <c r="N130" s="29"/>
      <c r="O130" s="45"/>
      <c r="P130" s="43"/>
      <c r="Q130" s="217"/>
      <c r="R130" s="29"/>
      <c r="S130" s="45"/>
      <c r="T130" s="43"/>
      <c r="U130" s="217"/>
      <c r="V130" s="29"/>
      <c r="W130" s="45"/>
      <c r="Y130" s="217"/>
      <c r="Z130" s="29"/>
      <c r="AA130" s="249"/>
      <c r="AC130" s="217"/>
      <c r="AD130" s="29"/>
      <c r="AE130" s="45"/>
      <c r="AG130" s="217"/>
      <c r="AH130" s="29"/>
      <c r="AI130" s="45"/>
      <c r="AK130" s="217"/>
      <c r="AL130" s="29"/>
      <c r="AM130" s="45"/>
      <c r="AO130" s="217"/>
      <c r="AP130" s="29"/>
      <c r="AQ130" s="45"/>
      <c r="AS130" s="217"/>
      <c r="AT130" s="29"/>
      <c r="AU130" s="45"/>
      <c r="AW130" s="217"/>
      <c r="AX130" s="29"/>
      <c r="AY130" s="45"/>
      <c r="BA130" s="217"/>
      <c r="BB130" s="29"/>
      <c r="BC130" s="45"/>
    </row>
    <row r="131" spans="1:55">
      <c r="A131" s="217"/>
      <c r="B131" s="29"/>
      <c r="C131" s="45"/>
      <c r="D131" s="43"/>
      <c r="E131" s="217"/>
      <c r="F131" s="29"/>
      <c r="G131" s="45"/>
      <c r="H131" s="43"/>
      <c r="I131" s="217"/>
      <c r="J131" s="29"/>
      <c r="K131" s="45"/>
      <c r="L131" s="43"/>
      <c r="M131" s="217"/>
      <c r="N131" s="29"/>
      <c r="O131" s="45"/>
      <c r="P131" s="43"/>
      <c r="Q131" s="217"/>
      <c r="R131" s="29"/>
      <c r="S131" s="45"/>
      <c r="T131" s="43"/>
      <c r="U131" s="217"/>
      <c r="V131" s="29"/>
      <c r="W131" s="45"/>
      <c r="Y131" s="217"/>
      <c r="Z131" s="29"/>
      <c r="AA131" s="249"/>
      <c r="AC131" s="217"/>
      <c r="AD131" s="29"/>
      <c r="AE131" s="45"/>
      <c r="AG131" s="217"/>
      <c r="AH131" s="29"/>
      <c r="AI131" s="45"/>
      <c r="AK131" s="217"/>
      <c r="AL131" s="29"/>
      <c r="AM131" s="45"/>
      <c r="AO131" s="217"/>
      <c r="AP131" s="29"/>
      <c r="AQ131" s="45"/>
      <c r="AS131" s="217"/>
      <c r="AT131" s="29"/>
      <c r="AU131" s="45"/>
      <c r="AW131" s="217"/>
      <c r="AX131" s="29"/>
      <c r="AY131" s="45"/>
      <c r="BA131" s="217"/>
      <c r="BB131" s="29"/>
      <c r="BC131" s="45"/>
    </row>
    <row r="132" spans="1:55">
      <c r="A132" s="217"/>
      <c r="B132" s="29"/>
      <c r="C132" s="45"/>
      <c r="D132" s="43"/>
      <c r="E132" s="217"/>
      <c r="F132" s="29"/>
      <c r="G132" s="45"/>
      <c r="H132" s="43"/>
      <c r="I132" s="217"/>
      <c r="J132" s="29"/>
      <c r="K132" s="45"/>
      <c r="L132" s="43"/>
      <c r="M132" s="217"/>
      <c r="N132" s="29"/>
      <c r="O132" s="45"/>
      <c r="P132" s="43"/>
      <c r="Q132" s="217"/>
      <c r="R132" s="29"/>
      <c r="S132" s="45"/>
      <c r="T132" s="43"/>
      <c r="U132" s="217"/>
      <c r="V132" s="29"/>
      <c r="W132" s="45"/>
      <c r="Y132" s="217"/>
      <c r="Z132" s="29"/>
      <c r="AA132" s="249"/>
      <c r="AC132" s="217"/>
      <c r="AD132" s="29"/>
      <c r="AE132" s="45"/>
      <c r="AG132" s="217"/>
      <c r="AH132" s="29"/>
      <c r="AI132" s="45"/>
      <c r="AK132" s="217"/>
      <c r="AL132" s="29"/>
      <c r="AM132" s="45"/>
      <c r="AO132" s="217"/>
      <c r="AP132" s="29"/>
      <c r="AQ132" s="45"/>
      <c r="AS132" s="217"/>
      <c r="AT132" s="29"/>
      <c r="AU132" s="45"/>
      <c r="AW132" s="217"/>
      <c r="AX132" s="29"/>
      <c r="AY132" s="45"/>
      <c r="BA132" s="217"/>
      <c r="BB132" s="29"/>
      <c r="BC132" s="45"/>
    </row>
    <row r="133" spans="1:55">
      <c r="A133" s="217"/>
      <c r="B133" s="29"/>
      <c r="C133" s="45"/>
      <c r="D133" s="43"/>
      <c r="E133" s="217"/>
      <c r="F133" s="29"/>
      <c r="G133" s="45"/>
      <c r="H133" s="43"/>
      <c r="I133" s="217"/>
      <c r="J133" s="29"/>
      <c r="K133" s="45"/>
      <c r="L133" s="43"/>
      <c r="M133" s="217"/>
      <c r="N133" s="29"/>
      <c r="O133" s="45"/>
      <c r="P133" s="43"/>
      <c r="Q133" s="217"/>
      <c r="R133" s="29"/>
      <c r="S133" s="45"/>
      <c r="T133" s="43"/>
      <c r="U133" s="217"/>
      <c r="V133" s="29"/>
      <c r="W133" s="45"/>
      <c r="Y133" s="217"/>
      <c r="Z133" s="29"/>
      <c r="AA133" s="249"/>
      <c r="AC133" s="217"/>
      <c r="AD133" s="29"/>
      <c r="AE133" s="45"/>
      <c r="AG133" s="217"/>
      <c r="AH133" s="29"/>
      <c r="AI133" s="45"/>
      <c r="AK133" s="217"/>
      <c r="AL133" s="29"/>
      <c r="AM133" s="45"/>
      <c r="AO133" s="217"/>
      <c r="AP133" s="29"/>
      <c r="AQ133" s="45"/>
      <c r="AS133" s="217"/>
      <c r="AT133" s="29"/>
      <c r="AU133" s="45"/>
      <c r="AW133" s="217"/>
      <c r="AX133" s="29"/>
      <c r="AY133" s="45"/>
      <c r="BA133" s="217"/>
      <c r="BB133" s="29"/>
      <c r="BC133" s="45"/>
    </row>
    <row r="134" spans="1:55">
      <c r="A134" s="217"/>
      <c r="B134" s="29"/>
      <c r="C134" s="45"/>
      <c r="D134" s="43"/>
      <c r="E134" s="217"/>
      <c r="F134" s="29"/>
      <c r="G134" s="45"/>
      <c r="H134" s="43"/>
      <c r="I134" s="217"/>
      <c r="J134" s="29"/>
      <c r="K134" s="45"/>
      <c r="L134" s="43"/>
      <c r="M134" s="217"/>
      <c r="N134" s="29"/>
      <c r="O134" s="45"/>
      <c r="P134" s="43"/>
      <c r="Q134" s="217"/>
      <c r="R134" s="29"/>
      <c r="S134" s="45"/>
      <c r="T134" s="43"/>
      <c r="U134" s="217"/>
      <c r="V134" s="29"/>
      <c r="W134" s="45"/>
      <c r="Y134" s="217"/>
      <c r="Z134" s="29"/>
      <c r="AA134" s="249"/>
      <c r="AC134" s="217"/>
      <c r="AD134" s="29"/>
      <c r="AE134" s="45"/>
      <c r="AG134" s="217"/>
      <c r="AH134" s="29"/>
      <c r="AI134" s="45"/>
      <c r="AK134" s="217"/>
      <c r="AL134" s="29"/>
      <c r="AM134" s="45"/>
      <c r="AO134" s="217"/>
      <c r="AP134" s="29"/>
      <c r="AQ134" s="45"/>
      <c r="AS134" s="217"/>
      <c r="AT134" s="29"/>
      <c r="AU134" s="45"/>
      <c r="AW134" s="217"/>
      <c r="AX134" s="29"/>
      <c r="AY134" s="45"/>
      <c r="BA134" s="217"/>
      <c r="BB134" s="29"/>
      <c r="BC134" s="45"/>
    </row>
    <row r="135" spans="1:55">
      <c r="A135" s="217"/>
      <c r="B135" s="29"/>
      <c r="C135" s="45"/>
      <c r="D135" s="43"/>
      <c r="E135" s="217"/>
      <c r="F135" s="29"/>
      <c r="G135" s="45"/>
      <c r="H135" s="43"/>
      <c r="I135" s="217"/>
      <c r="J135" s="29"/>
      <c r="K135" s="45"/>
      <c r="L135" s="43"/>
      <c r="M135" s="217"/>
      <c r="N135" s="29"/>
      <c r="O135" s="45"/>
      <c r="P135" s="43"/>
      <c r="Q135" s="217"/>
      <c r="R135" s="29"/>
      <c r="S135" s="45"/>
      <c r="T135" s="43"/>
      <c r="U135" s="217"/>
      <c r="V135" s="29"/>
      <c r="W135" s="45"/>
      <c r="Y135" s="217"/>
      <c r="Z135" s="29"/>
      <c r="AA135" s="249"/>
      <c r="AC135" s="217"/>
      <c r="AD135" s="29"/>
      <c r="AE135" s="45"/>
      <c r="AG135" s="217"/>
      <c r="AH135" s="29"/>
      <c r="AI135" s="45"/>
      <c r="AK135" s="217"/>
      <c r="AL135" s="29"/>
      <c r="AM135" s="45"/>
      <c r="AO135" s="217"/>
      <c r="AP135" s="29"/>
      <c r="AQ135" s="45"/>
      <c r="AS135" s="217"/>
      <c r="AT135" s="29"/>
      <c r="AU135" s="45"/>
      <c r="AW135" s="217"/>
      <c r="AX135" s="29"/>
      <c r="AY135" s="45"/>
      <c r="BA135" s="217"/>
      <c r="BB135" s="29"/>
      <c r="BC135" s="45"/>
    </row>
    <row r="136" spans="1:55">
      <c r="A136" s="217"/>
      <c r="B136" s="29"/>
      <c r="C136" s="45"/>
      <c r="D136" s="43"/>
      <c r="E136" s="217"/>
      <c r="F136" s="29"/>
      <c r="G136" s="45"/>
      <c r="H136" s="43"/>
      <c r="I136" s="217"/>
      <c r="J136" s="29"/>
      <c r="K136" s="45"/>
      <c r="L136" s="43"/>
      <c r="M136" s="217"/>
      <c r="N136" s="29"/>
      <c r="O136" s="45"/>
      <c r="P136" s="43"/>
      <c r="Q136" s="217"/>
      <c r="R136" s="29"/>
      <c r="S136" s="45"/>
      <c r="T136" s="43"/>
      <c r="U136" s="217"/>
      <c r="V136" s="29"/>
      <c r="W136" s="45"/>
      <c r="Y136" s="217"/>
      <c r="Z136" s="29"/>
      <c r="AA136" s="249"/>
      <c r="AC136" s="217"/>
      <c r="AD136" s="29"/>
      <c r="AE136" s="45"/>
      <c r="AG136" s="217"/>
      <c r="AH136" s="29"/>
      <c r="AI136" s="45"/>
      <c r="AK136" s="217"/>
      <c r="AL136" s="29"/>
      <c r="AM136" s="45"/>
      <c r="AO136" s="217"/>
      <c r="AP136" s="29"/>
      <c r="AQ136" s="45"/>
      <c r="AS136" s="217"/>
      <c r="AT136" s="29"/>
      <c r="AU136" s="45"/>
      <c r="AW136" s="217"/>
      <c r="AX136" s="29"/>
      <c r="AY136" s="45"/>
      <c r="BA136" s="217"/>
      <c r="BB136" s="29"/>
      <c r="BC136" s="45"/>
    </row>
    <row r="137" spans="1:5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</sheetData>
  <sheetProtection algorithmName="SHA-512" hashValue="Oh01zE6tA5njvBYe6kTRRBEmNcSieNE0TC38J4ILRk0EdTj7qk9DKgcISikfwYJk7UK+zmM4e0onNQePNcG7/g==" saltValue="Jnf+dRTb0dSn5pi19WhIpA==" spinCount="100000" sheet="1"/>
  <phoneticPr fontId="0" type="noConversion"/>
  <dataValidations count="1">
    <dataValidation type="list" allowBlank="1" showInputMessage="1" showErrorMessage="1" sqref="A2" xr:uid="{00000000-0002-0000-0200-000000000000}">
      <formula1>$BG$1:$BG$9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</sheetPr>
  <dimension ref="A1:Q66"/>
  <sheetViews>
    <sheetView workbookViewId="0">
      <selection activeCell="L7" sqref="L7"/>
    </sheetView>
  </sheetViews>
  <sheetFormatPr defaultRowHeight="15"/>
  <cols>
    <col min="1" max="1" width="8.81640625" customWidth="1"/>
    <col min="16" max="17" width="0" hidden="1" customWidth="1"/>
  </cols>
  <sheetData>
    <row r="1" spans="1:17">
      <c r="A1" s="213" t="s">
        <v>84</v>
      </c>
      <c r="P1" t="s">
        <v>83</v>
      </c>
      <c r="Q1" t="s">
        <v>232</v>
      </c>
    </row>
    <row r="2" spans="1:17">
      <c r="A2" s="1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P2" t="s">
        <v>231</v>
      </c>
      <c r="Q2" t="s">
        <v>235</v>
      </c>
    </row>
    <row r="3" spans="1:17" ht="17.399999999999999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P3" t="s">
        <v>234</v>
      </c>
      <c r="Q3" t="s">
        <v>233</v>
      </c>
    </row>
    <row r="4" spans="1:17" ht="17.399999999999999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85</v>
      </c>
      <c r="M4" s="48">
        <f>IF(Yield!A1="","",(Yield!A1))</f>
        <v>1</v>
      </c>
      <c r="P4" t="s">
        <v>229</v>
      </c>
      <c r="Q4" t="s">
        <v>230</v>
      </c>
    </row>
    <row r="5" spans="1:17">
      <c r="A5" s="228" t="str">
        <f>IF(Info!$B$2="M","M - Units","E - Units")</f>
        <v>E - Units</v>
      </c>
      <c r="B5" s="1"/>
      <c r="C5" s="49" t="s">
        <v>86</v>
      </c>
      <c r="D5" s="50"/>
      <c r="E5" s="50"/>
      <c r="F5" s="50"/>
      <c r="G5" s="50"/>
      <c r="H5" s="50"/>
      <c r="I5" s="46"/>
      <c r="J5" s="46"/>
      <c r="K5" s="50" t="s">
        <v>87</v>
      </c>
      <c r="L5" s="50"/>
      <c r="M5" s="51">
        <f ca="1">TODAY()</f>
        <v>45686</v>
      </c>
    </row>
    <row r="6" spans="1:17">
      <c r="A6" s="1"/>
      <c r="B6" s="50"/>
      <c r="C6" s="50"/>
      <c r="D6" s="50"/>
      <c r="E6" s="50"/>
      <c r="F6" s="50"/>
      <c r="G6" s="50"/>
      <c r="H6" s="50"/>
      <c r="I6" s="46"/>
      <c r="J6" s="46"/>
      <c r="K6" s="46"/>
      <c r="L6" s="46"/>
    </row>
    <row r="7" spans="1:17">
      <c r="A7" s="47" t="s">
        <v>88</v>
      </c>
      <c r="B7" s="52" t="str">
        <f>IF(Info!$B4="","",Info!$B4)</f>
        <v/>
      </c>
      <c r="C7" s="52"/>
      <c r="D7" s="1"/>
      <c r="E7" s="46"/>
      <c r="G7" s="244"/>
      <c r="H7" s="46"/>
      <c r="I7" s="46"/>
      <c r="J7" s="46"/>
      <c r="K7" s="244" t="s">
        <v>254</v>
      </c>
      <c r="L7" s="53">
        <f>IF(Yield!A2="","",IF(Yield!A2=1,Info!B14,IF(Yield!A2=2,Info!B16,IF(Yield!A2=3,Info!B18,IF(Yield!A2=4,Info!B20, IF(Yield!A2="1 Alt",Info!C14,IF(Yield!A2="2 Alt",Info!C16,IF(Yield!A2="3 Alt",Info!C18,IF(Yield!A2="4 Alt",Info!C20,"")))))))))</f>
        <v>0</v>
      </c>
      <c r="M7" s="54"/>
      <c r="N7" s="54"/>
    </row>
    <row r="8" spans="1:17">
      <c r="A8" s="47" t="s">
        <v>90</v>
      </c>
      <c r="B8" s="52" t="str">
        <f>IF(Info!$B3="","",(Info!$B3))</f>
        <v/>
      </c>
      <c r="C8" s="52"/>
      <c r="D8" s="52"/>
      <c r="E8" s="46"/>
      <c r="F8" s="46"/>
      <c r="G8" s="46"/>
      <c r="H8" s="46"/>
      <c r="I8" s="46"/>
      <c r="J8" s="46"/>
      <c r="K8" s="47" t="s">
        <v>91</v>
      </c>
      <c r="L8" s="52" t="str">
        <f>IF(Info!$B6="","",(Info!$B6))</f>
        <v/>
      </c>
      <c r="M8" s="55"/>
      <c r="N8" s="55"/>
    </row>
    <row r="9" spans="1:17">
      <c r="A9" s="47" t="s">
        <v>92</v>
      </c>
      <c r="B9" s="52" t="str">
        <f>IF(Info!$B5="","",(Info!$B5))</f>
        <v/>
      </c>
      <c r="C9" s="52"/>
      <c r="D9" s="52"/>
      <c r="E9" s="46"/>
      <c r="G9" s="47" t="s">
        <v>93</v>
      </c>
      <c r="H9" s="52" t="str">
        <f>IF(Info!$B8="","",(Info!$B8))</f>
        <v/>
      </c>
      <c r="I9" s="52"/>
      <c r="J9" s="52"/>
      <c r="K9" s="52"/>
      <c r="L9" s="52"/>
      <c r="M9" s="55"/>
      <c r="N9" s="55"/>
    </row>
    <row r="10" spans="1:17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7">
      <c r="A11" s="4"/>
      <c r="B11" s="56" t="s">
        <v>94</v>
      </c>
      <c r="C11" s="56" t="s">
        <v>95</v>
      </c>
      <c r="D11" s="4"/>
      <c r="E11" s="57"/>
      <c r="F11" s="4"/>
      <c r="G11" s="56" t="s">
        <v>94</v>
      </c>
      <c r="H11" s="56" t="s">
        <v>95</v>
      </c>
      <c r="I11" s="4"/>
      <c r="J11" s="46"/>
      <c r="K11" s="4"/>
      <c r="L11" s="56" t="s">
        <v>94</v>
      </c>
      <c r="M11" s="56" t="s">
        <v>95</v>
      </c>
      <c r="N11" s="4"/>
    </row>
    <row r="12" spans="1:17">
      <c r="A12" s="58" t="s">
        <v>81</v>
      </c>
      <c r="B12" s="58" t="s">
        <v>96</v>
      </c>
      <c r="C12" s="229" t="str">
        <f>IF(Info!$B$2="M",$Q$1,$P$1)</f>
        <v>Tons</v>
      </c>
      <c r="D12" s="58" t="s">
        <v>97</v>
      </c>
      <c r="E12" s="57"/>
      <c r="F12" s="58" t="s">
        <v>81</v>
      </c>
      <c r="G12" s="58" t="s">
        <v>96</v>
      </c>
      <c r="H12" s="229" t="str">
        <f>IF(Info!$B$2="M",$Q$1,$P$1)</f>
        <v>Tons</v>
      </c>
      <c r="I12" s="58" t="s">
        <v>97</v>
      </c>
      <c r="J12" s="46"/>
      <c r="K12" s="58" t="s">
        <v>81</v>
      </c>
      <c r="L12" s="58" t="s">
        <v>96</v>
      </c>
      <c r="M12" s="229" t="str">
        <f>IF(Info!$B$2="M",$Q$1,$P$1)</f>
        <v>Tons</v>
      </c>
      <c r="N12" s="58" t="s">
        <v>97</v>
      </c>
    </row>
    <row r="13" spans="1:17">
      <c r="A13" s="240">
        <f>IF(Yield!$A$1=7,(Yield!Y17),IF(Yield!$A$1=6,(Yield!U17),IF(Yield!$A$1=5,(Yield!Q17),IF(Yield!$A$1=4,(Yield!M17),IF(Yield!$A$1=3,(Yield!I17),IF(Yield!$A$1=2,(Yield!E17),IF(Yield!$A$1=1,(Yield!A17),0)))))))</f>
        <v>0</v>
      </c>
      <c r="B13" s="59">
        <f>IF(Yield!$A$1=7,(Yield!Z17),IF(Yield!$A$1=6,(Yield!V17),IF(Yield!$A$1=5,(Yield!R17),IF(Yield!$A$1=4,(Yield!N17),IF(Yield!$A$1=3,(Yield!J17),IF(Yield!$A$1=2,(Yield!F17),IF(Yield!$A$1=1,(Yield!B17),0)))))))</f>
        <v>0</v>
      </c>
      <c r="C13" s="60">
        <f>IF(Yield!$A$1=7,(Yield!AA17),IF(Yield!$A$1=6,(Yield!W17),IF(Yield!$A$1=5,(Yield!S17),IF(Yield!$A$1=4,(Yield!O17),IF(Yield!$A$1=3,(Yield!K17),IF(Yield!$A$1=2,(Yield!G17),IF(Yield!$A$1=1,(Yield!C17),0)))))))</f>
        <v>0</v>
      </c>
      <c r="D13" s="59" t="str">
        <f>IF(Yield!$A$2="",0,IF(Yield!$A$2=1,Info!$B$15,IF(Yield!$A$2=2,Info!$B$17,IF(Yield!$A$2=3,Info!$B$19,IF(Yield!$A$2=4,Info!$B$21)))))</f>
        <v/>
      </c>
      <c r="E13" s="61"/>
      <c r="F13" s="240">
        <f>IF(Yield!$A$1=7,(Yield!Y57),IF(Yield!$A$1=6,(Yield!U57),IF(Yield!$A$1=5,(Yield!Q57),IF(Yield!$A$1=4,(Yield!M57),IF(Yield!$A$1=3,(Yield!I57),IF(Yield!$A$1=2,(Yield!E57),IF(Yield!$A$1=1,(Yield!A57),0)))))))</f>
        <v>0</v>
      </c>
      <c r="G13" s="59">
        <f>IF(Yield!$A$1=7,(Yield!Z57),IF(Yield!$A$1=6,(Yield!V57),IF(Yield!$A$1=5,(Yield!R57),IF(Yield!$A$1=4,(Yield!N57),IF(Yield!$A$1=3,(Yield!J57),IF(Yield!$A$1=2,(Yield!F57),IF(Yield!$A$1=1,(Yield!B57),0)))))))</f>
        <v>0</v>
      </c>
      <c r="H13" s="60">
        <f>IF(Yield!$A$1=7,(Yield!AA57),IF(Yield!$A$1=6,(Yield!W57),IF(Yield!$A$1=5,(Yield!S57),IF(Yield!$A$1=4,(Yield!O57),IF(Yield!$A$1=3,(Yield!K57),IF(Yield!$A$1=2,(Yield!G57),IF(Yield!$A$1=1,(Yield!C57),0)))))))</f>
        <v>0</v>
      </c>
      <c r="I13" s="59" t="str">
        <f>IF(H13="","",(D13))</f>
        <v/>
      </c>
      <c r="J13" s="61"/>
      <c r="K13" s="240">
        <f>IF(Yield!$A$1=7,(Yield!Y97),IF(Yield!$A$1=6,(Yield!U97),IF(Yield!$A$1=5,(Yield!Q97),IF(Yield!$A$1=4,(Yield!M97),IF(Yield!$A$1=3,(Yield!I97),IF(Yield!$A$1=2,(Yield!E97),IF(Yield!$A$1=1,(Yield!A97),0)))))))</f>
        <v>0</v>
      </c>
      <c r="L13" s="59">
        <f>IF(Yield!$A$1=7,(Yield!Z97),IF(Yield!$A$1=6,(Yield!V97),IF(Yield!$A$1=5,(Yield!R97),IF(Yield!$A$1=4,(Yield!N97),IF(Yield!$A$1=3,(Yield!J97),IF(Yield!$A$1=2,(Yield!F97),IF(Yield!$A$1=1,(Yield!B97),0)))))))</f>
        <v>0</v>
      </c>
      <c r="M13" s="60">
        <f>IF(Yield!$A$1=7,(Yield!AA97),IF(Yield!$A$1=6,(Yield!W97),IF(Yield!$A$1=5,(Yield!S97),IF(Yield!$A$1=4,(Yield!O97),IF(Yield!$A$1=3,(Yield!K97),IF(Yield!$A$1=2,(Yield!G97),IF(Yield!$A$1=1,(Yield!C97),0)))))))</f>
        <v>0</v>
      </c>
      <c r="N13" s="59" t="str">
        <f>IF(M13="","",(I13))</f>
        <v/>
      </c>
    </row>
    <row r="14" spans="1:17">
      <c r="A14" s="240">
        <f>IF(Yield!$A$1=7,(Yield!Y18),IF(Yield!$A$1=6,(Yield!U18),IF(Yield!$A$1=5,(Yield!Q18),IF(Yield!$A$1=4,(Yield!M18),IF(Yield!$A$1=3,(Yield!I18),IF(Yield!$A$1=2,(Yield!E18),IF(Yield!$A$1=1,(Yield!A18),0)))))))</f>
        <v>0</v>
      </c>
      <c r="B14" s="59">
        <f>IF(Yield!$A$1=7,(Yield!Z18),IF(Yield!$A$1=6,(Yield!V18),IF(Yield!$A$1=5,(Yield!R18),IF(Yield!$A$1=4,(Yield!N18),IF(Yield!$A$1=3,(Yield!J18),IF(Yield!$A$1=2,(Yield!F18),IF(Yield!$A$1=1,(Yield!B18),0)))))))</f>
        <v>0</v>
      </c>
      <c r="C14" s="60">
        <f>IF(Yield!$A$1=7,(Yield!AA18),IF(Yield!$A$1=6,(Yield!W18),IF(Yield!$A$1=5,(Yield!S18),IF(Yield!$A$1=4,(Yield!O18),IF(Yield!$A$1=3,(Yield!K18),IF(Yield!$A$1=2,(Yield!G18),IF(Yield!$A$1=1,(Yield!C18),0)))))))</f>
        <v>0</v>
      </c>
      <c r="D14" s="59" t="str">
        <f>IF(Yield!$A$2="",0,IF(Yield!$A$2=1,Info!$B$15,IF(Yield!$A$2=2,Info!$B$17,IF(Yield!$A$2=3,Info!$B$19,IF(Yield!$A$2=4,Info!$B$21)))))</f>
        <v/>
      </c>
      <c r="E14" s="61"/>
      <c r="F14" s="240">
        <f>IF(Yield!$A$1=7,(Yield!Y58),IF(Yield!$A$1=6,(Yield!U58),IF(Yield!$A$1=5,(Yield!Q58),IF(Yield!$A$1=4,(Yield!M58),IF(Yield!$A$1=3,(Yield!I58),IF(Yield!$A$1=2,(Yield!E58),IF(Yield!$A$1=1,(Yield!A58),0)))))))</f>
        <v>0</v>
      </c>
      <c r="G14" s="59">
        <f>IF(Yield!$A$1=7,(Yield!Z58),IF(Yield!$A$1=6,(Yield!V58),IF(Yield!$A$1=5,(Yield!R58),IF(Yield!$A$1=4,(Yield!N58),IF(Yield!$A$1=3,(Yield!J58),IF(Yield!$A$1=2,(Yield!F58),IF(Yield!$A$1=1,(Yield!B58),0)))))))</f>
        <v>0</v>
      </c>
      <c r="H14" s="60">
        <f>IF(Yield!$A$1=7,(Yield!AA58),IF(Yield!$A$1=6,(Yield!W58),IF(Yield!$A$1=5,(Yield!S58),IF(Yield!$A$1=4,(Yield!O58),IF(Yield!$A$1=3,(Yield!K58),IF(Yield!$A$1=2,(Yield!G58),IF(Yield!$A$1=1,(Yield!C58),0)))))))</f>
        <v>0</v>
      </c>
      <c r="I14" s="59" t="str">
        <f t="shared" ref="I14:I52" si="0">IF(H14="","",(I13))</f>
        <v/>
      </c>
      <c r="J14" s="61"/>
      <c r="K14" s="240">
        <f>IF(Yield!$A$1=7,(Yield!Y98),IF(Yield!$A$1=6,(Yield!U98),IF(Yield!$A$1=5,(Yield!Q98),IF(Yield!$A$1=4,(Yield!M98),IF(Yield!$A$1=3,(Yield!I98),IF(Yield!$A$1=2,(Yield!E98),IF(Yield!$A$1=1,(Yield!A98),0)))))))</f>
        <v>0</v>
      </c>
      <c r="L14" s="59">
        <f>IF(Yield!$A$1=7,(Yield!Z98),IF(Yield!$A$1=6,(Yield!V98),IF(Yield!$A$1=5,(Yield!R98),IF(Yield!$A$1=4,(Yield!N98),IF(Yield!$A$1=3,(Yield!J98),IF(Yield!$A$1=2,(Yield!F98),IF(Yield!$A$1=1,(Yield!B98),0)))))))</f>
        <v>0</v>
      </c>
      <c r="M14" s="60">
        <f>IF(Yield!$A$1=7,(Yield!AA98),IF(Yield!$A$1=6,(Yield!W98),IF(Yield!$A$1=5,(Yield!S98),IF(Yield!$A$1=4,(Yield!O98),IF(Yield!$A$1=3,(Yield!K98),IF(Yield!$A$1=2,(Yield!G98),IF(Yield!$A$1=1,(Yield!C98),0)))))))</f>
        <v>0</v>
      </c>
      <c r="N14" s="59" t="str">
        <f t="shared" ref="N14:N52" si="1">IF(M14="","",(N13))</f>
        <v/>
      </c>
    </row>
    <row r="15" spans="1:17">
      <c r="A15" s="240">
        <f>IF(Yield!$A$1=7,(Yield!Y19),IF(Yield!$A$1=6,(Yield!U19),IF(Yield!$A$1=5,(Yield!Q19),IF(Yield!$A$1=4,(Yield!M19),IF(Yield!$A$1=3,(Yield!I19),IF(Yield!$A$1=2,(Yield!E19),IF(Yield!$A$1=1,(Yield!A19),0)))))))</f>
        <v>0</v>
      </c>
      <c r="B15" s="59">
        <f>IF(Yield!$A$1=7,(Yield!Z19),IF(Yield!$A$1=6,(Yield!V19),IF(Yield!$A$1=5,(Yield!R19),IF(Yield!$A$1=4,(Yield!N19),IF(Yield!$A$1=3,(Yield!J19),IF(Yield!$A$1=2,(Yield!F19),IF(Yield!$A$1=1,(Yield!B19),0)))))))</f>
        <v>0</v>
      </c>
      <c r="C15" s="60">
        <f>IF(Yield!$A$1=7,(Yield!AA19),IF(Yield!$A$1=6,(Yield!W19),IF(Yield!$A$1=5,(Yield!S19),IF(Yield!$A$1=4,(Yield!O19),IF(Yield!$A$1=3,(Yield!K19),IF(Yield!$A$1=2,(Yield!G19),IF(Yield!$A$1=1,(Yield!C19),0)))))))</f>
        <v>0</v>
      </c>
      <c r="D15" s="59" t="str">
        <f>IF(Yield!$A$2="",0,IF(Yield!$A$2=1,Info!$B$15,IF(Yield!$A$2=2,Info!$B$17,IF(Yield!$A$2=3,Info!$B$19,IF(Yield!$A$2=4,Info!$B$21)))))</f>
        <v/>
      </c>
      <c r="E15" s="61"/>
      <c r="F15" s="240">
        <f>IF(Yield!$A$1=7,(Yield!Y59),IF(Yield!$A$1=6,(Yield!U59),IF(Yield!$A$1=5,(Yield!Q59),IF(Yield!$A$1=4,(Yield!M59),IF(Yield!$A$1=3,(Yield!I59),IF(Yield!$A$1=2,(Yield!E59),IF(Yield!$A$1=1,(Yield!A59),0)))))))</f>
        <v>0</v>
      </c>
      <c r="G15" s="59">
        <f>IF(Yield!$A$1=7,(Yield!Z59),IF(Yield!$A$1=6,(Yield!V59),IF(Yield!$A$1=5,(Yield!R59),IF(Yield!$A$1=4,(Yield!N59),IF(Yield!$A$1=3,(Yield!J59),IF(Yield!$A$1=2,(Yield!F59),IF(Yield!$A$1=1,(Yield!B59),0)))))))</f>
        <v>0</v>
      </c>
      <c r="H15" s="60">
        <f>IF(Yield!$A$1=7,(Yield!AA59),IF(Yield!$A$1=6,(Yield!W59),IF(Yield!$A$1=5,(Yield!S59),IF(Yield!$A$1=4,(Yield!O59),IF(Yield!$A$1=3,(Yield!K59),IF(Yield!$A$1=2,(Yield!G59),IF(Yield!$A$1=1,(Yield!C59),0)))))))</f>
        <v>0</v>
      </c>
      <c r="I15" s="59" t="str">
        <f t="shared" si="0"/>
        <v/>
      </c>
      <c r="J15" s="61"/>
      <c r="K15" s="240">
        <f>IF(Yield!$A$1=7,(Yield!Y99),IF(Yield!$A$1=6,(Yield!U99),IF(Yield!$A$1=5,(Yield!Q99),IF(Yield!$A$1=4,(Yield!M99),IF(Yield!$A$1=3,(Yield!I99),IF(Yield!$A$1=2,(Yield!E99),IF(Yield!$A$1=1,(Yield!A99),0)))))))</f>
        <v>0</v>
      </c>
      <c r="L15" s="59">
        <f>IF(Yield!$A$1=7,(Yield!Z99),IF(Yield!$A$1=6,(Yield!V99),IF(Yield!$A$1=5,(Yield!R99),IF(Yield!$A$1=4,(Yield!N99),IF(Yield!$A$1=3,(Yield!J99),IF(Yield!$A$1=2,(Yield!F99),IF(Yield!$A$1=1,(Yield!B99),0)))))))</f>
        <v>0</v>
      </c>
      <c r="M15" s="60">
        <f>IF(Yield!$A$1=7,(Yield!AA99),IF(Yield!$A$1=6,(Yield!W99),IF(Yield!$A$1=5,(Yield!S99),IF(Yield!$A$1=4,(Yield!O99),IF(Yield!$A$1=3,(Yield!K99),IF(Yield!$A$1=2,(Yield!G99),IF(Yield!$A$1=1,(Yield!C99),0)))))))</f>
        <v>0</v>
      </c>
      <c r="N15" s="59" t="str">
        <f t="shared" si="1"/>
        <v/>
      </c>
    </row>
    <row r="16" spans="1:17">
      <c r="A16" s="240">
        <f>IF(Yield!$A$1=7,(Yield!Y20),IF(Yield!$A$1=6,(Yield!U20),IF(Yield!$A$1=5,(Yield!Q20),IF(Yield!$A$1=4,(Yield!M20),IF(Yield!$A$1=3,(Yield!I20),IF(Yield!$A$1=2,(Yield!E20),IF(Yield!$A$1=1,(Yield!A20),0)))))))</f>
        <v>0</v>
      </c>
      <c r="B16" s="59">
        <f>IF(Yield!$A$1=7,(Yield!Z20),IF(Yield!$A$1=6,(Yield!V20),IF(Yield!$A$1=5,(Yield!R20),IF(Yield!$A$1=4,(Yield!N20),IF(Yield!$A$1=3,(Yield!J20),IF(Yield!$A$1=2,(Yield!F20),IF(Yield!$A$1=1,(Yield!B20),0)))))))</f>
        <v>0</v>
      </c>
      <c r="C16" s="60">
        <f>IF(Yield!$A$1=7,(Yield!AA20),IF(Yield!$A$1=6,(Yield!W20),IF(Yield!$A$1=5,(Yield!S20),IF(Yield!$A$1=4,(Yield!O20),IF(Yield!$A$1=3,(Yield!K20),IF(Yield!$A$1=2,(Yield!G20),IF(Yield!$A$1=1,(Yield!C20),0)))))))</f>
        <v>0</v>
      </c>
      <c r="D16" s="59" t="str">
        <f>IF(Yield!$A$2="",0,IF(Yield!$A$2=1,Info!$B$15,IF(Yield!$A$2=2,Info!$B$17,IF(Yield!$A$2=3,Info!$B$19,IF(Yield!$A$2=4,Info!$B$21)))))</f>
        <v/>
      </c>
      <c r="E16" s="61"/>
      <c r="F16" s="240">
        <f>IF(Yield!$A$1=7,(Yield!Y60),IF(Yield!$A$1=6,(Yield!U60),IF(Yield!$A$1=5,(Yield!Q60),IF(Yield!$A$1=4,(Yield!M60),IF(Yield!$A$1=3,(Yield!I60),IF(Yield!$A$1=2,(Yield!E60),IF(Yield!$A$1=1,(Yield!A60),0)))))))</f>
        <v>0</v>
      </c>
      <c r="G16" s="59">
        <f>IF(Yield!$A$1=7,(Yield!Z60),IF(Yield!$A$1=6,(Yield!V60),IF(Yield!$A$1=5,(Yield!R60),IF(Yield!$A$1=4,(Yield!N60),IF(Yield!$A$1=3,(Yield!J60),IF(Yield!$A$1=2,(Yield!F60),IF(Yield!$A$1=1,(Yield!B60),0)))))))</f>
        <v>0</v>
      </c>
      <c r="H16" s="60">
        <f>IF(Yield!$A$1=7,(Yield!AA60),IF(Yield!$A$1=6,(Yield!W60),IF(Yield!$A$1=5,(Yield!S60),IF(Yield!$A$1=4,(Yield!O60),IF(Yield!$A$1=3,(Yield!K60),IF(Yield!$A$1=2,(Yield!G60),IF(Yield!$A$1=1,(Yield!C60),0)))))))</f>
        <v>0</v>
      </c>
      <c r="I16" s="59" t="str">
        <f t="shared" si="0"/>
        <v/>
      </c>
      <c r="J16" s="61"/>
      <c r="K16" s="240">
        <f>IF(Yield!$A$1=7,(Yield!Y100),IF(Yield!$A$1=6,(Yield!U100),IF(Yield!$A$1=5,(Yield!Q100),IF(Yield!$A$1=4,(Yield!M100),IF(Yield!$A$1=3,(Yield!I100),IF(Yield!$A$1=2,(Yield!E100),IF(Yield!$A$1=1,(Yield!A100),0)))))))</f>
        <v>0</v>
      </c>
      <c r="L16" s="59">
        <f>IF(Yield!$A$1=7,(Yield!Z100),IF(Yield!$A$1=6,(Yield!V100),IF(Yield!$A$1=5,(Yield!R100),IF(Yield!$A$1=4,(Yield!N100),IF(Yield!$A$1=3,(Yield!J100),IF(Yield!$A$1=2,(Yield!F100),IF(Yield!$A$1=1,(Yield!B100),0)))))))</f>
        <v>0</v>
      </c>
      <c r="M16" s="60">
        <f>IF(Yield!$A$1=7,(Yield!AA100),IF(Yield!$A$1=6,(Yield!W100),IF(Yield!$A$1=5,(Yield!S100),IF(Yield!$A$1=4,(Yield!O100),IF(Yield!$A$1=3,(Yield!K100),IF(Yield!$A$1=2,(Yield!G100),IF(Yield!$A$1=1,(Yield!C100),0)))))))</f>
        <v>0</v>
      </c>
      <c r="N16" s="59" t="str">
        <f t="shared" si="1"/>
        <v/>
      </c>
    </row>
    <row r="17" spans="1:14">
      <c r="A17" s="240">
        <f>IF(Yield!$A$1=7,(Yield!Y21),IF(Yield!$A$1=6,(Yield!U21),IF(Yield!$A$1=5,(Yield!Q21),IF(Yield!$A$1=4,(Yield!M21),IF(Yield!$A$1=3,(Yield!I21),IF(Yield!$A$1=2,(Yield!E21),IF(Yield!$A$1=1,(Yield!A21),0)))))))</f>
        <v>0</v>
      </c>
      <c r="B17" s="59">
        <f>IF(Yield!$A$1=7,(Yield!Z21),IF(Yield!$A$1=6,(Yield!V21),IF(Yield!$A$1=5,(Yield!R21),IF(Yield!$A$1=4,(Yield!N21),IF(Yield!$A$1=3,(Yield!J21),IF(Yield!$A$1=2,(Yield!F21),IF(Yield!$A$1=1,(Yield!B21),0)))))))</f>
        <v>0</v>
      </c>
      <c r="C17" s="60">
        <f>IF(Yield!$A$1=7,(Yield!AA21),IF(Yield!$A$1=6,(Yield!W21),IF(Yield!$A$1=5,(Yield!S21),IF(Yield!$A$1=4,(Yield!O21),IF(Yield!$A$1=3,(Yield!K21),IF(Yield!$A$1=2,(Yield!G21),IF(Yield!$A$1=1,(Yield!C21),0)))))))</f>
        <v>0</v>
      </c>
      <c r="D17" s="59" t="str">
        <f>IF(Yield!$A$2="",0,IF(Yield!$A$2=1,Info!$B$15,IF(Yield!$A$2=2,Info!$B$17,IF(Yield!$A$2=3,Info!$B$19,IF(Yield!$A$2=4,Info!$B$21)))))</f>
        <v/>
      </c>
      <c r="E17" s="61"/>
      <c r="F17" s="240">
        <f>IF(Yield!$A$1=7,(Yield!Y61),IF(Yield!$A$1=6,(Yield!U61),IF(Yield!$A$1=5,(Yield!Q61),IF(Yield!$A$1=4,(Yield!M61),IF(Yield!$A$1=3,(Yield!I61),IF(Yield!$A$1=2,(Yield!E61),IF(Yield!$A$1=1,(Yield!A61),0)))))))</f>
        <v>0</v>
      </c>
      <c r="G17" s="59">
        <f>IF(Yield!$A$1=7,(Yield!Z61),IF(Yield!$A$1=6,(Yield!V61),IF(Yield!$A$1=5,(Yield!R61),IF(Yield!$A$1=4,(Yield!N61),IF(Yield!$A$1=3,(Yield!J61),IF(Yield!$A$1=2,(Yield!F61),IF(Yield!$A$1=1,(Yield!B61),0)))))))</f>
        <v>0</v>
      </c>
      <c r="H17" s="60">
        <f>IF(Yield!$A$1=7,(Yield!AA61),IF(Yield!$A$1=6,(Yield!W61),IF(Yield!$A$1=5,(Yield!S61),IF(Yield!$A$1=4,(Yield!O61),IF(Yield!$A$1=3,(Yield!K61),IF(Yield!$A$1=2,(Yield!G61),IF(Yield!$A$1=1,(Yield!C61),0)))))))</f>
        <v>0</v>
      </c>
      <c r="I17" s="59" t="str">
        <f t="shared" si="0"/>
        <v/>
      </c>
      <c r="J17" s="61"/>
      <c r="K17" s="240">
        <f>IF(Yield!$A$1=7,(Yield!Y101),IF(Yield!$A$1=6,(Yield!U101),IF(Yield!$A$1=5,(Yield!Q101),IF(Yield!$A$1=4,(Yield!M101),IF(Yield!$A$1=3,(Yield!I101),IF(Yield!$A$1=2,(Yield!E101),IF(Yield!$A$1=1,(Yield!A101),0)))))))</f>
        <v>0</v>
      </c>
      <c r="L17" s="59">
        <f>IF(Yield!$A$1=7,(Yield!Z101),IF(Yield!$A$1=6,(Yield!V101),IF(Yield!$A$1=5,(Yield!R101),IF(Yield!$A$1=4,(Yield!N101),IF(Yield!$A$1=3,(Yield!J101),IF(Yield!$A$1=2,(Yield!F101),IF(Yield!$A$1=1,(Yield!B101),0)))))))</f>
        <v>0</v>
      </c>
      <c r="M17" s="60">
        <f>IF(Yield!$A$1=7,(Yield!AA101),IF(Yield!$A$1=6,(Yield!W101),IF(Yield!$A$1=5,(Yield!S101),IF(Yield!$A$1=4,(Yield!O101),IF(Yield!$A$1=3,(Yield!K101),IF(Yield!$A$1=2,(Yield!G101),IF(Yield!$A$1=1,(Yield!C101),0)))))))</f>
        <v>0</v>
      </c>
      <c r="N17" s="59" t="str">
        <f t="shared" si="1"/>
        <v/>
      </c>
    </row>
    <row r="18" spans="1:14">
      <c r="A18" s="240">
        <f>IF(Yield!$A$1=7,(Yield!Y22),IF(Yield!$A$1=6,(Yield!U22),IF(Yield!$A$1=5,(Yield!Q22),IF(Yield!$A$1=4,(Yield!M22),IF(Yield!$A$1=3,(Yield!I22),IF(Yield!$A$1=2,(Yield!E22),IF(Yield!$A$1=1,(Yield!A22),0)))))))</f>
        <v>0</v>
      </c>
      <c r="B18" s="59">
        <f>IF(Yield!$A$1=7,(Yield!Z22),IF(Yield!$A$1=6,(Yield!V22),IF(Yield!$A$1=5,(Yield!R22),IF(Yield!$A$1=4,(Yield!N22),IF(Yield!$A$1=3,(Yield!J22),IF(Yield!$A$1=2,(Yield!F22),IF(Yield!$A$1=1,(Yield!B22),0)))))))</f>
        <v>0</v>
      </c>
      <c r="C18" s="60">
        <f>IF(Yield!$A$1=7,(Yield!AA22),IF(Yield!$A$1=6,(Yield!W22),IF(Yield!$A$1=5,(Yield!S22),IF(Yield!$A$1=4,(Yield!O22),IF(Yield!$A$1=3,(Yield!K22),IF(Yield!$A$1=2,(Yield!G22),IF(Yield!$A$1=1,(Yield!C22),0)))))))</f>
        <v>0</v>
      </c>
      <c r="D18" s="59" t="str">
        <f>IF(Yield!$A$2="",0,IF(Yield!$A$2=1,Info!$B$15,IF(Yield!$A$2=2,Info!$B$17,IF(Yield!$A$2=3,Info!$B$19,IF(Yield!$A$2=4,Info!$B$21)))))</f>
        <v/>
      </c>
      <c r="E18" s="61"/>
      <c r="F18" s="240">
        <f>IF(Yield!$A$1=7,(Yield!Y62),IF(Yield!$A$1=6,(Yield!U62),IF(Yield!$A$1=5,(Yield!Q62),IF(Yield!$A$1=4,(Yield!M62),IF(Yield!$A$1=3,(Yield!I62),IF(Yield!$A$1=2,(Yield!E62),IF(Yield!$A$1=1,(Yield!A62),0)))))))</f>
        <v>0</v>
      </c>
      <c r="G18" s="59">
        <f>IF(Yield!$A$1=7,(Yield!Z62),IF(Yield!$A$1=6,(Yield!V62),IF(Yield!$A$1=5,(Yield!R62),IF(Yield!$A$1=4,(Yield!N62),IF(Yield!$A$1=3,(Yield!J62),IF(Yield!$A$1=2,(Yield!F62),IF(Yield!$A$1=1,(Yield!B62),0)))))))</f>
        <v>0</v>
      </c>
      <c r="H18" s="60">
        <f>IF(Yield!$A$1=7,(Yield!AA62),IF(Yield!$A$1=6,(Yield!W62),IF(Yield!$A$1=5,(Yield!S62),IF(Yield!$A$1=4,(Yield!O62),IF(Yield!$A$1=3,(Yield!K62),IF(Yield!$A$1=2,(Yield!G62),IF(Yield!$A$1=1,(Yield!C62),0)))))))</f>
        <v>0</v>
      </c>
      <c r="I18" s="59" t="str">
        <f t="shared" si="0"/>
        <v/>
      </c>
      <c r="J18" s="61"/>
      <c r="K18" s="240">
        <f>IF(Yield!$A$1=7,(Yield!Y102),IF(Yield!$A$1=6,(Yield!U102),IF(Yield!$A$1=5,(Yield!Q102),IF(Yield!$A$1=4,(Yield!M102),IF(Yield!$A$1=3,(Yield!I102),IF(Yield!$A$1=2,(Yield!E102),IF(Yield!$A$1=1,(Yield!A102),0)))))))</f>
        <v>0</v>
      </c>
      <c r="L18" s="59">
        <f>IF(Yield!$A$1=7,(Yield!Z102),IF(Yield!$A$1=6,(Yield!V102),IF(Yield!$A$1=5,(Yield!R102),IF(Yield!$A$1=4,(Yield!N102),IF(Yield!$A$1=3,(Yield!J102),IF(Yield!$A$1=2,(Yield!F102),IF(Yield!$A$1=1,(Yield!B102),0)))))))</f>
        <v>0</v>
      </c>
      <c r="M18" s="60">
        <f>IF(Yield!$A$1=7,(Yield!AA102),IF(Yield!$A$1=6,(Yield!W102),IF(Yield!$A$1=5,(Yield!S102),IF(Yield!$A$1=4,(Yield!O102),IF(Yield!$A$1=3,(Yield!K102),IF(Yield!$A$1=2,(Yield!G102),IF(Yield!$A$1=1,(Yield!C102),0)))))))</f>
        <v>0</v>
      </c>
      <c r="N18" s="59" t="str">
        <f t="shared" si="1"/>
        <v/>
      </c>
    </row>
    <row r="19" spans="1:14">
      <c r="A19" s="240">
        <f>IF(Yield!$A$1=7,(Yield!Y23),IF(Yield!$A$1=6,(Yield!U23),IF(Yield!$A$1=5,(Yield!Q23),IF(Yield!$A$1=4,(Yield!M23),IF(Yield!$A$1=3,(Yield!I23),IF(Yield!$A$1=2,(Yield!E23),IF(Yield!$A$1=1,(Yield!A23),0)))))))</f>
        <v>0</v>
      </c>
      <c r="B19" s="59">
        <f>IF(Yield!$A$1=7,(Yield!Z23),IF(Yield!$A$1=6,(Yield!V23),IF(Yield!$A$1=5,(Yield!R23),IF(Yield!$A$1=4,(Yield!N23),IF(Yield!$A$1=3,(Yield!J23),IF(Yield!$A$1=2,(Yield!F23),IF(Yield!$A$1=1,(Yield!B23),0)))))))</f>
        <v>0</v>
      </c>
      <c r="C19" s="60">
        <f>IF(Yield!$A$1=7,(Yield!AA23),IF(Yield!$A$1=6,(Yield!W23),IF(Yield!$A$1=5,(Yield!S23),IF(Yield!$A$1=4,(Yield!O23),IF(Yield!$A$1=3,(Yield!K23),IF(Yield!$A$1=2,(Yield!G23),IF(Yield!$A$1=1,(Yield!C23),0)))))))</f>
        <v>0</v>
      </c>
      <c r="D19" s="59" t="str">
        <f>IF(Yield!$A$2="",0,IF(Yield!$A$2=1,Info!$B$15,IF(Yield!$A$2=2,Info!$B$17,IF(Yield!$A$2=3,Info!$B$19,IF(Yield!$A$2=4,Info!$B$21)))))</f>
        <v/>
      </c>
      <c r="E19" s="61"/>
      <c r="F19" s="240">
        <f>IF(Yield!$A$1=7,(Yield!Y63),IF(Yield!$A$1=6,(Yield!U63),IF(Yield!$A$1=5,(Yield!Q63),IF(Yield!$A$1=4,(Yield!M63),IF(Yield!$A$1=3,(Yield!I63),IF(Yield!$A$1=2,(Yield!E63),IF(Yield!$A$1=1,(Yield!A63),0)))))))</f>
        <v>0</v>
      </c>
      <c r="G19" s="59">
        <f>IF(Yield!$A$1=7,(Yield!Z63),IF(Yield!$A$1=6,(Yield!V63),IF(Yield!$A$1=5,(Yield!R63),IF(Yield!$A$1=4,(Yield!N63),IF(Yield!$A$1=3,(Yield!J63),IF(Yield!$A$1=2,(Yield!F63),IF(Yield!$A$1=1,(Yield!B63),0)))))))</f>
        <v>0</v>
      </c>
      <c r="H19" s="60">
        <f>IF(Yield!$A$1=7,(Yield!AA63),IF(Yield!$A$1=6,(Yield!W63),IF(Yield!$A$1=5,(Yield!S63),IF(Yield!$A$1=4,(Yield!O63),IF(Yield!$A$1=3,(Yield!K63),IF(Yield!$A$1=2,(Yield!G63),IF(Yield!$A$1=1,(Yield!C63),0)))))))</f>
        <v>0</v>
      </c>
      <c r="I19" s="59" t="str">
        <f t="shared" si="0"/>
        <v/>
      </c>
      <c r="J19" s="61"/>
      <c r="K19" s="240">
        <f>IF(Yield!$A$1=7,(Yield!Y103),IF(Yield!$A$1=6,(Yield!U103),IF(Yield!$A$1=5,(Yield!Q103),IF(Yield!$A$1=4,(Yield!M103),IF(Yield!$A$1=3,(Yield!I103),IF(Yield!$A$1=2,(Yield!E103),IF(Yield!$A$1=1,(Yield!A103),0)))))))</f>
        <v>0</v>
      </c>
      <c r="L19" s="59">
        <f>IF(Yield!$A$1=7,(Yield!Z103),IF(Yield!$A$1=6,(Yield!V103),IF(Yield!$A$1=5,(Yield!R103),IF(Yield!$A$1=4,(Yield!N103),IF(Yield!$A$1=3,(Yield!J103),IF(Yield!$A$1=2,(Yield!F103),IF(Yield!$A$1=1,(Yield!B103),0)))))))</f>
        <v>0</v>
      </c>
      <c r="M19" s="60">
        <f>IF(Yield!$A$1=7,(Yield!AA103),IF(Yield!$A$1=6,(Yield!W103),IF(Yield!$A$1=5,(Yield!S103),IF(Yield!$A$1=4,(Yield!O103),IF(Yield!$A$1=3,(Yield!K103),IF(Yield!$A$1=2,(Yield!G103),IF(Yield!$A$1=1,(Yield!C103),0)))))))</f>
        <v>0</v>
      </c>
      <c r="N19" s="59" t="str">
        <f t="shared" si="1"/>
        <v/>
      </c>
    </row>
    <row r="20" spans="1:14">
      <c r="A20" s="240">
        <f>IF(Yield!$A$1=7,(Yield!Y24),IF(Yield!$A$1=6,(Yield!U24),IF(Yield!$A$1=5,(Yield!Q24),IF(Yield!$A$1=4,(Yield!M24),IF(Yield!$A$1=3,(Yield!I24),IF(Yield!$A$1=2,(Yield!E24),IF(Yield!$A$1=1,(Yield!A24),0)))))))</f>
        <v>0</v>
      </c>
      <c r="B20" s="59">
        <f>IF(Yield!$A$1=7,(Yield!Z24),IF(Yield!$A$1=6,(Yield!V24),IF(Yield!$A$1=5,(Yield!R24),IF(Yield!$A$1=4,(Yield!N24),IF(Yield!$A$1=3,(Yield!J24),IF(Yield!$A$1=2,(Yield!F24),IF(Yield!$A$1=1,(Yield!B24),0)))))))</f>
        <v>0</v>
      </c>
      <c r="C20" s="60">
        <f>IF(Yield!$A$1=7,(Yield!AA24),IF(Yield!$A$1=6,(Yield!W24),IF(Yield!$A$1=5,(Yield!S24),IF(Yield!$A$1=4,(Yield!O24),IF(Yield!$A$1=3,(Yield!K24),IF(Yield!$A$1=2,(Yield!G24),IF(Yield!$A$1=1,(Yield!C24),0)))))))</f>
        <v>0</v>
      </c>
      <c r="D20" s="59" t="str">
        <f>IF(Yield!$A$2="",0,IF(Yield!$A$2=1,Info!$B$15,IF(Yield!$A$2=2,Info!$B$17,IF(Yield!$A$2=3,Info!$B$19,IF(Yield!$A$2=4,Info!$B$21)))))</f>
        <v/>
      </c>
      <c r="E20" s="61"/>
      <c r="F20" s="240">
        <f>IF(Yield!$A$1=7,(Yield!Y64),IF(Yield!$A$1=6,(Yield!U64),IF(Yield!$A$1=5,(Yield!Q64),IF(Yield!$A$1=4,(Yield!M64),IF(Yield!$A$1=3,(Yield!I64),IF(Yield!$A$1=2,(Yield!E64),IF(Yield!$A$1=1,(Yield!A64),0)))))))</f>
        <v>0</v>
      </c>
      <c r="G20" s="59">
        <f>IF(Yield!$A$1=7,(Yield!Z64),IF(Yield!$A$1=6,(Yield!V64),IF(Yield!$A$1=5,(Yield!R64),IF(Yield!$A$1=4,(Yield!N64),IF(Yield!$A$1=3,(Yield!J64),IF(Yield!$A$1=2,(Yield!F64),IF(Yield!$A$1=1,(Yield!B64),0)))))))</f>
        <v>0</v>
      </c>
      <c r="H20" s="60">
        <f>IF(Yield!$A$1=7,(Yield!AA64),IF(Yield!$A$1=6,(Yield!W64),IF(Yield!$A$1=5,(Yield!S64),IF(Yield!$A$1=4,(Yield!O64),IF(Yield!$A$1=3,(Yield!K64),IF(Yield!$A$1=2,(Yield!G64),IF(Yield!$A$1=1,(Yield!C64),0)))))))</f>
        <v>0</v>
      </c>
      <c r="I20" s="59" t="str">
        <f t="shared" si="0"/>
        <v/>
      </c>
      <c r="J20" s="61"/>
      <c r="K20" s="240">
        <f>IF(Yield!$A$1=7,(Yield!Y104),IF(Yield!$A$1=6,(Yield!U104),IF(Yield!$A$1=5,(Yield!Q104),IF(Yield!$A$1=4,(Yield!M104),IF(Yield!$A$1=3,(Yield!I104),IF(Yield!$A$1=2,(Yield!E104),IF(Yield!$A$1=1,(Yield!A104),0)))))))</f>
        <v>0</v>
      </c>
      <c r="L20" s="59">
        <f>IF(Yield!$A$1=7,(Yield!Z104),IF(Yield!$A$1=6,(Yield!V104),IF(Yield!$A$1=5,(Yield!R104),IF(Yield!$A$1=4,(Yield!N104),IF(Yield!$A$1=3,(Yield!J104),IF(Yield!$A$1=2,(Yield!F104),IF(Yield!$A$1=1,(Yield!B104),0)))))))</f>
        <v>0</v>
      </c>
      <c r="M20" s="60">
        <f>IF(Yield!$A$1=7,(Yield!AA104),IF(Yield!$A$1=6,(Yield!W104),IF(Yield!$A$1=5,(Yield!S104),IF(Yield!$A$1=4,(Yield!O104),IF(Yield!$A$1=3,(Yield!K104),IF(Yield!$A$1=2,(Yield!G104),IF(Yield!$A$1=1,(Yield!C104),0)))))))</f>
        <v>0</v>
      </c>
      <c r="N20" s="59" t="str">
        <f t="shared" si="1"/>
        <v/>
      </c>
    </row>
    <row r="21" spans="1:14">
      <c r="A21" s="240">
        <f>IF(Yield!$A$1=7,(Yield!Y25),IF(Yield!$A$1=6,(Yield!U25),IF(Yield!$A$1=5,(Yield!Q25),IF(Yield!$A$1=4,(Yield!M25),IF(Yield!$A$1=3,(Yield!I25),IF(Yield!$A$1=2,(Yield!E25),IF(Yield!$A$1=1,(Yield!A25),0)))))))</f>
        <v>0</v>
      </c>
      <c r="B21" s="59">
        <f>IF(Yield!$A$1=7,(Yield!Z25),IF(Yield!$A$1=6,(Yield!V25),IF(Yield!$A$1=5,(Yield!R25),IF(Yield!$A$1=4,(Yield!N25),IF(Yield!$A$1=3,(Yield!J25),IF(Yield!$A$1=2,(Yield!F25),IF(Yield!$A$1=1,(Yield!B25),0)))))))</f>
        <v>0</v>
      </c>
      <c r="C21" s="60">
        <f>IF(Yield!$A$1=7,(Yield!AA25),IF(Yield!$A$1=6,(Yield!W25),IF(Yield!$A$1=5,(Yield!S25),IF(Yield!$A$1=4,(Yield!O25),IF(Yield!$A$1=3,(Yield!K25),IF(Yield!$A$1=2,(Yield!G25),IF(Yield!$A$1=1,(Yield!C25),0)))))))</f>
        <v>0</v>
      </c>
      <c r="D21" s="59" t="str">
        <f>IF(Yield!$A$2="",0,IF(Yield!$A$2=1,Info!$B$15,IF(Yield!$A$2=2,Info!$B$17,IF(Yield!$A$2=3,Info!$B$19,IF(Yield!$A$2=4,Info!$B$21)))))</f>
        <v/>
      </c>
      <c r="E21" s="61"/>
      <c r="F21" s="240">
        <f>IF(Yield!$A$1=7,(Yield!Y65),IF(Yield!$A$1=6,(Yield!U65),IF(Yield!$A$1=5,(Yield!Q65),IF(Yield!$A$1=4,(Yield!M65),IF(Yield!$A$1=3,(Yield!I65),IF(Yield!$A$1=2,(Yield!E65),IF(Yield!$A$1=1,(Yield!A65),0)))))))</f>
        <v>0</v>
      </c>
      <c r="G21" s="59">
        <f>IF(Yield!$A$1=7,(Yield!Z65),IF(Yield!$A$1=6,(Yield!V65),IF(Yield!$A$1=5,(Yield!R65),IF(Yield!$A$1=4,(Yield!N65),IF(Yield!$A$1=3,(Yield!J65),IF(Yield!$A$1=2,(Yield!F65),IF(Yield!$A$1=1,(Yield!B65),0)))))))</f>
        <v>0</v>
      </c>
      <c r="H21" s="60">
        <f>IF(Yield!$A$1=7,(Yield!AA65),IF(Yield!$A$1=6,(Yield!W65),IF(Yield!$A$1=5,(Yield!S65),IF(Yield!$A$1=4,(Yield!O65),IF(Yield!$A$1=3,(Yield!K65),IF(Yield!$A$1=2,(Yield!G65),IF(Yield!$A$1=1,(Yield!C65),0)))))))</f>
        <v>0</v>
      </c>
      <c r="I21" s="59" t="str">
        <f t="shared" si="0"/>
        <v/>
      </c>
      <c r="J21" s="61"/>
      <c r="K21" s="240">
        <f>IF(Yield!$A$1=7,(Yield!Y105),IF(Yield!$A$1=6,(Yield!U105),IF(Yield!$A$1=5,(Yield!Q105),IF(Yield!$A$1=4,(Yield!M105),IF(Yield!$A$1=3,(Yield!I105),IF(Yield!$A$1=2,(Yield!E105),IF(Yield!$A$1=1,(Yield!A105),0)))))))</f>
        <v>0</v>
      </c>
      <c r="L21" s="59">
        <f>IF(Yield!$A$1=7,(Yield!Z105),IF(Yield!$A$1=6,(Yield!V105),IF(Yield!$A$1=5,(Yield!R105),IF(Yield!$A$1=4,(Yield!N105),IF(Yield!$A$1=3,(Yield!J105),IF(Yield!$A$1=2,(Yield!F105),IF(Yield!$A$1=1,(Yield!B105),0)))))))</f>
        <v>0</v>
      </c>
      <c r="M21" s="60">
        <f>IF(Yield!$A$1=7,(Yield!AA105),IF(Yield!$A$1=6,(Yield!W105),IF(Yield!$A$1=5,(Yield!S105),IF(Yield!$A$1=4,(Yield!O105),IF(Yield!$A$1=3,(Yield!K105),IF(Yield!$A$1=2,(Yield!G105),IF(Yield!$A$1=1,(Yield!C105),0)))))))</f>
        <v>0</v>
      </c>
      <c r="N21" s="59" t="str">
        <f t="shared" si="1"/>
        <v/>
      </c>
    </row>
    <row r="22" spans="1:14">
      <c r="A22" s="240">
        <f>IF(Yield!$A$1=7,(Yield!Y26),IF(Yield!$A$1=6,(Yield!U26),IF(Yield!$A$1=5,(Yield!Q26),IF(Yield!$A$1=4,(Yield!M26),IF(Yield!$A$1=3,(Yield!I26),IF(Yield!$A$1=2,(Yield!E26),IF(Yield!$A$1=1,(Yield!A26),0)))))))</f>
        <v>0</v>
      </c>
      <c r="B22" s="59">
        <f>IF(Yield!$A$1=7,(Yield!Z26),IF(Yield!$A$1=6,(Yield!V26),IF(Yield!$A$1=5,(Yield!R26),IF(Yield!$A$1=4,(Yield!N26),IF(Yield!$A$1=3,(Yield!J26),IF(Yield!$A$1=2,(Yield!F26),IF(Yield!$A$1=1,(Yield!B26),0)))))))</f>
        <v>0</v>
      </c>
      <c r="C22" s="60">
        <f>IF(Yield!$A$1=7,(Yield!AA26),IF(Yield!$A$1=6,(Yield!W26),IF(Yield!$A$1=5,(Yield!S26),IF(Yield!$A$1=4,(Yield!O26),IF(Yield!$A$1=3,(Yield!K26),IF(Yield!$A$1=2,(Yield!G26),IF(Yield!$A$1=1,(Yield!C26),0)))))))</f>
        <v>0</v>
      </c>
      <c r="D22" s="59" t="str">
        <f>IF(Yield!$A$2="",0,IF(Yield!$A$2=1,Info!$B$15,IF(Yield!$A$2=2,Info!$B$17,IF(Yield!$A$2=3,Info!$B$19,IF(Yield!$A$2=4,Info!$B$21)))))</f>
        <v/>
      </c>
      <c r="E22" s="61"/>
      <c r="F22" s="240">
        <f>IF(Yield!$A$1=7,(Yield!Y66),IF(Yield!$A$1=6,(Yield!U66),IF(Yield!$A$1=5,(Yield!Q66),IF(Yield!$A$1=4,(Yield!M66),IF(Yield!$A$1=3,(Yield!I66),IF(Yield!$A$1=2,(Yield!E66),IF(Yield!$A$1=1,(Yield!A66),0)))))))</f>
        <v>0</v>
      </c>
      <c r="G22" s="59">
        <f>IF(Yield!$A$1=7,(Yield!Z66),IF(Yield!$A$1=6,(Yield!V66),IF(Yield!$A$1=5,(Yield!R66),IF(Yield!$A$1=4,(Yield!N66),IF(Yield!$A$1=3,(Yield!J66),IF(Yield!$A$1=2,(Yield!F66),IF(Yield!$A$1=1,(Yield!B66),0)))))))</f>
        <v>0</v>
      </c>
      <c r="H22" s="60">
        <f>IF(Yield!$A$1=7,(Yield!AA66),IF(Yield!$A$1=6,(Yield!W66),IF(Yield!$A$1=5,(Yield!S66),IF(Yield!$A$1=4,(Yield!O66),IF(Yield!$A$1=3,(Yield!K66),IF(Yield!$A$1=2,(Yield!G66),IF(Yield!$A$1=1,(Yield!C66),0)))))))</f>
        <v>0</v>
      </c>
      <c r="I22" s="59" t="str">
        <f t="shared" si="0"/>
        <v/>
      </c>
      <c r="J22" s="61"/>
      <c r="K22" s="240">
        <f>IF(Yield!$A$1=7,(Yield!Y106),IF(Yield!$A$1=6,(Yield!U106),IF(Yield!$A$1=5,(Yield!Q106),IF(Yield!$A$1=4,(Yield!M106),IF(Yield!$A$1=3,(Yield!I106),IF(Yield!$A$1=2,(Yield!E106),IF(Yield!$A$1=1,(Yield!A106),0)))))))</f>
        <v>0</v>
      </c>
      <c r="L22" s="59">
        <f>IF(Yield!$A$1=7,(Yield!Z106),IF(Yield!$A$1=6,(Yield!V106),IF(Yield!$A$1=5,(Yield!R106),IF(Yield!$A$1=4,(Yield!N106),IF(Yield!$A$1=3,(Yield!J106),IF(Yield!$A$1=2,(Yield!F106),IF(Yield!$A$1=1,(Yield!B106),0)))))))</f>
        <v>0</v>
      </c>
      <c r="M22" s="60">
        <f>IF(Yield!$A$1=7,(Yield!AA106),IF(Yield!$A$1=6,(Yield!W106),IF(Yield!$A$1=5,(Yield!S106),IF(Yield!$A$1=4,(Yield!O106),IF(Yield!$A$1=3,(Yield!K106),IF(Yield!$A$1=2,(Yield!G106),IF(Yield!$A$1=1,(Yield!C106),0)))))))</f>
        <v>0</v>
      </c>
      <c r="N22" s="59" t="str">
        <f t="shared" si="1"/>
        <v/>
      </c>
    </row>
    <row r="23" spans="1:14">
      <c r="A23" s="240">
        <f>IF(Yield!$A$1=7,(Yield!Y27),IF(Yield!$A$1=6,(Yield!U27),IF(Yield!$A$1=5,(Yield!Q27),IF(Yield!$A$1=4,(Yield!M27),IF(Yield!$A$1=3,(Yield!I27),IF(Yield!$A$1=2,(Yield!E27),IF(Yield!$A$1=1,(Yield!A27),0)))))))</f>
        <v>0</v>
      </c>
      <c r="B23" s="59">
        <f>IF(Yield!$A$1=7,(Yield!Z27),IF(Yield!$A$1=6,(Yield!V27),IF(Yield!$A$1=5,(Yield!R27),IF(Yield!$A$1=4,(Yield!N27),IF(Yield!$A$1=3,(Yield!J27),IF(Yield!$A$1=2,(Yield!F27),IF(Yield!$A$1=1,(Yield!B27),0)))))))</f>
        <v>0</v>
      </c>
      <c r="C23" s="60">
        <f>IF(Yield!$A$1=7,(Yield!AA27),IF(Yield!$A$1=6,(Yield!W27),IF(Yield!$A$1=5,(Yield!S27),IF(Yield!$A$1=4,(Yield!O27),IF(Yield!$A$1=3,(Yield!K27),IF(Yield!$A$1=2,(Yield!G27),IF(Yield!$A$1=1,(Yield!C27),0)))))))</f>
        <v>0</v>
      </c>
      <c r="D23" s="59" t="str">
        <f>IF(Yield!$A$2="",0,IF(Yield!$A$2=1,Info!$B$15,IF(Yield!$A$2=2,Info!$B$17,IF(Yield!$A$2=3,Info!$B$19,IF(Yield!$A$2=4,Info!$B$21)))))</f>
        <v/>
      </c>
      <c r="E23" s="61"/>
      <c r="F23" s="240">
        <f>IF(Yield!$A$1=7,(Yield!Y67),IF(Yield!$A$1=6,(Yield!U67),IF(Yield!$A$1=5,(Yield!Q67),IF(Yield!$A$1=4,(Yield!M67),IF(Yield!$A$1=3,(Yield!I67),IF(Yield!$A$1=2,(Yield!E67),IF(Yield!$A$1=1,(Yield!A67),0)))))))</f>
        <v>0</v>
      </c>
      <c r="G23" s="59">
        <f>IF(Yield!$A$1=7,(Yield!Z67),IF(Yield!$A$1=6,(Yield!V67),IF(Yield!$A$1=5,(Yield!R67),IF(Yield!$A$1=4,(Yield!N67),IF(Yield!$A$1=3,(Yield!J67),IF(Yield!$A$1=2,(Yield!F67),IF(Yield!$A$1=1,(Yield!B67),0)))))))</f>
        <v>0</v>
      </c>
      <c r="H23" s="60">
        <f>IF(Yield!$A$1=7,(Yield!AA67),IF(Yield!$A$1=6,(Yield!W67),IF(Yield!$A$1=5,(Yield!S67),IF(Yield!$A$1=4,(Yield!O67),IF(Yield!$A$1=3,(Yield!K67),IF(Yield!$A$1=2,(Yield!G67),IF(Yield!$A$1=1,(Yield!C67),0)))))))</f>
        <v>0</v>
      </c>
      <c r="I23" s="59" t="str">
        <f t="shared" si="0"/>
        <v/>
      </c>
      <c r="J23" s="61"/>
      <c r="K23" s="240">
        <f>IF(Yield!$A$1=7,(Yield!Y107),IF(Yield!$A$1=6,(Yield!U107),IF(Yield!$A$1=5,(Yield!Q107),IF(Yield!$A$1=4,(Yield!M107),IF(Yield!$A$1=3,(Yield!I107),IF(Yield!$A$1=2,(Yield!E107),IF(Yield!$A$1=1,(Yield!A107),0)))))))</f>
        <v>0</v>
      </c>
      <c r="L23" s="59">
        <f>IF(Yield!$A$1=7,(Yield!Z107),IF(Yield!$A$1=6,(Yield!V107),IF(Yield!$A$1=5,(Yield!R107),IF(Yield!$A$1=4,(Yield!N107),IF(Yield!$A$1=3,(Yield!J107),IF(Yield!$A$1=2,(Yield!F107),IF(Yield!$A$1=1,(Yield!B107),0)))))))</f>
        <v>0</v>
      </c>
      <c r="M23" s="60">
        <f>IF(Yield!$A$1=7,(Yield!AA107),IF(Yield!$A$1=6,(Yield!W107),IF(Yield!$A$1=5,(Yield!S107),IF(Yield!$A$1=4,(Yield!O107),IF(Yield!$A$1=3,(Yield!K107),IF(Yield!$A$1=2,(Yield!G107),IF(Yield!$A$1=1,(Yield!C107),0)))))))</f>
        <v>0</v>
      </c>
      <c r="N23" s="59" t="str">
        <f t="shared" si="1"/>
        <v/>
      </c>
    </row>
    <row r="24" spans="1:14">
      <c r="A24" s="240">
        <f>IF(Yield!$A$1=7,(Yield!Y28),IF(Yield!$A$1=6,(Yield!U28),IF(Yield!$A$1=5,(Yield!Q28),IF(Yield!$A$1=4,(Yield!M28),IF(Yield!$A$1=3,(Yield!I28),IF(Yield!$A$1=2,(Yield!E28),IF(Yield!$A$1=1,(Yield!A28),0)))))))</f>
        <v>0</v>
      </c>
      <c r="B24" s="59">
        <f>IF(Yield!$A$1=7,(Yield!Z28),IF(Yield!$A$1=6,(Yield!V28),IF(Yield!$A$1=5,(Yield!R28),IF(Yield!$A$1=4,(Yield!N28),IF(Yield!$A$1=3,(Yield!J28),IF(Yield!$A$1=2,(Yield!F28),IF(Yield!$A$1=1,(Yield!B28),0)))))))</f>
        <v>0</v>
      </c>
      <c r="C24" s="60">
        <f>IF(Yield!$A$1=7,(Yield!AA28),IF(Yield!$A$1=6,(Yield!W28),IF(Yield!$A$1=5,(Yield!S28),IF(Yield!$A$1=4,(Yield!O28),IF(Yield!$A$1=3,(Yield!K28),IF(Yield!$A$1=2,(Yield!G28),IF(Yield!$A$1=1,(Yield!C28),0)))))))</f>
        <v>0</v>
      </c>
      <c r="D24" s="59" t="str">
        <f>IF(Yield!$A$2="",0,IF(Yield!$A$2=1,Info!$B$15,IF(Yield!$A$2=2,Info!$B$17,IF(Yield!$A$2=3,Info!$B$19,IF(Yield!$A$2=4,Info!$B$21)))))</f>
        <v/>
      </c>
      <c r="E24" s="61"/>
      <c r="F24" s="240">
        <f>IF(Yield!$A$1=7,(Yield!Y68),IF(Yield!$A$1=6,(Yield!U68),IF(Yield!$A$1=5,(Yield!Q68),IF(Yield!$A$1=4,(Yield!M68),IF(Yield!$A$1=3,(Yield!I68),IF(Yield!$A$1=2,(Yield!E68),IF(Yield!$A$1=1,(Yield!A68),0)))))))</f>
        <v>0</v>
      </c>
      <c r="G24" s="59">
        <f>IF(Yield!$A$1=7,(Yield!Z68),IF(Yield!$A$1=6,(Yield!V68),IF(Yield!$A$1=5,(Yield!R68),IF(Yield!$A$1=4,(Yield!N68),IF(Yield!$A$1=3,(Yield!J68),IF(Yield!$A$1=2,(Yield!F68),IF(Yield!$A$1=1,(Yield!B68),0)))))))</f>
        <v>0</v>
      </c>
      <c r="H24" s="60">
        <f>IF(Yield!$A$1=7,(Yield!AA68),IF(Yield!$A$1=6,(Yield!W68),IF(Yield!$A$1=5,(Yield!S68),IF(Yield!$A$1=4,(Yield!O68),IF(Yield!$A$1=3,(Yield!K68),IF(Yield!$A$1=2,(Yield!G68),IF(Yield!$A$1=1,(Yield!C68),0)))))))</f>
        <v>0</v>
      </c>
      <c r="I24" s="59" t="str">
        <f t="shared" si="0"/>
        <v/>
      </c>
      <c r="J24" s="61"/>
      <c r="K24" s="240">
        <f>IF(Yield!$A$1=7,(Yield!Y108),IF(Yield!$A$1=6,(Yield!U108),IF(Yield!$A$1=5,(Yield!Q108),IF(Yield!$A$1=4,(Yield!M108),IF(Yield!$A$1=3,(Yield!I108),IF(Yield!$A$1=2,(Yield!E108),IF(Yield!$A$1=1,(Yield!A108),0)))))))</f>
        <v>0</v>
      </c>
      <c r="L24" s="59">
        <f>IF(Yield!$A$1=7,(Yield!Z108),IF(Yield!$A$1=6,(Yield!V108),IF(Yield!$A$1=5,(Yield!R108),IF(Yield!$A$1=4,(Yield!N108),IF(Yield!$A$1=3,(Yield!J108),IF(Yield!$A$1=2,(Yield!F108),IF(Yield!$A$1=1,(Yield!B108),0)))))))</f>
        <v>0</v>
      </c>
      <c r="M24" s="60">
        <f>IF(Yield!$A$1=7,(Yield!AA108),IF(Yield!$A$1=6,(Yield!W108),IF(Yield!$A$1=5,(Yield!S108),IF(Yield!$A$1=4,(Yield!O108),IF(Yield!$A$1=3,(Yield!K108),IF(Yield!$A$1=2,(Yield!G108),IF(Yield!$A$1=1,(Yield!C108),0)))))))</f>
        <v>0</v>
      </c>
      <c r="N24" s="59" t="str">
        <f t="shared" si="1"/>
        <v/>
      </c>
    </row>
    <row r="25" spans="1:14">
      <c r="A25" s="240">
        <f>IF(Yield!$A$1=7,(Yield!Y29),IF(Yield!$A$1=6,(Yield!U29),IF(Yield!$A$1=5,(Yield!Q29),IF(Yield!$A$1=4,(Yield!M29),IF(Yield!$A$1=3,(Yield!I29),IF(Yield!$A$1=2,(Yield!E29),IF(Yield!$A$1=1,(Yield!A29),0)))))))</f>
        <v>0</v>
      </c>
      <c r="B25" s="59">
        <f>IF(Yield!$A$1=7,(Yield!Z29),IF(Yield!$A$1=6,(Yield!V29),IF(Yield!$A$1=5,(Yield!R29),IF(Yield!$A$1=4,(Yield!N29),IF(Yield!$A$1=3,(Yield!J29),IF(Yield!$A$1=2,(Yield!F29),IF(Yield!$A$1=1,(Yield!B29),0)))))))</f>
        <v>0</v>
      </c>
      <c r="C25" s="60">
        <f>IF(Yield!$A$1=7,(Yield!AA29),IF(Yield!$A$1=6,(Yield!W29),IF(Yield!$A$1=5,(Yield!S29),IF(Yield!$A$1=4,(Yield!O29),IF(Yield!$A$1=3,(Yield!K29),IF(Yield!$A$1=2,(Yield!G29),IF(Yield!$A$1=1,(Yield!C29),0)))))))</f>
        <v>0</v>
      </c>
      <c r="D25" s="59" t="str">
        <f>IF(Yield!$A$2="",0,IF(Yield!$A$2=1,Info!$B$15,IF(Yield!$A$2=2,Info!$B$17,IF(Yield!$A$2=3,Info!$B$19,IF(Yield!$A$2=4,Info!$B$21)))))</f>
        <v/>
      </c>
      <c r="E25" s="61"/>
      <c r="F25" s="240">
        <f>IF(Yield!$A$1=7,(Yield!Y69),IF(Yield!$A$1=6,(Yield!U69),IF(Yield!$A$1=5,(Yield!Q69),IF(Yield!$A$1=4,(Yield!M69),IF(Yield!$A$1=3,(Yield!I69),IF(Yield!$A$1=2,(Yield!E69),IF(Yield!$A$1=1,(Yield!A69),0)))))))</f>
        <v>0</v>
      </c>
      <c r="G25" s="59">
        <f>IF(Yield!$A$1=7,(Yield!Z69),IF(Yield!$A$1=6,(Yield!V69),IF(Yield!$A$1=5,(Yield!R69),IF(Yield!$A$1=4,(Yield!N69),IF(Yield!$A$1=3,(Yield!J69),IF(Yield!$A$1=2,(Yield!F69),IF(Yield!$A$1=1,(Yield!B69),0)))))))</f>
        <v>0</v>
      </c>
      <c r="H25" s="60">
        <f>IF(Yield!$A$1=7,(Yield!AA69),IF(Yield!$A$1=6,(Yield!W69),IF(Yield!$A$1=5,(Yield!S69),IF(Yield!$A$1=4,(Yield!O69),IF(Yield!$A$1=3,(Yield!K69),IF(Yield!$A$1=2,(Yield!G69),IF(Yield!$A$1=1,(Yield!C69),0)))))))</f>
        <v>0</v>
      </c>
      <c r="I25" s="59" t="str">
        <f t="shared" si="0"/>
        <v/>
      </c>
      <c r="J25" s="61"/>
      <c r="K25" s="240">
        <f>IF(Yield!$A$1=7,(Yield!Y109),IF(Yield!$A$1=6,(Yield!U109),IF(Yield!$A$1=5,(Yield!Q109),IF(Yield!$A$1=4,(Yield!M109),IF(Yield!$A$1=3,(Yield!I109),IF(Yield!$A$1=2,(Yield!E109),IF(Yield!$A$1=1,(Yield!A109),0)))))))</f>
        <v>0</v>
      </c>
      <c r="L25" s="59">
        <f>IF(Yield!$A$1=7,(Yield!Z109),IF(Yield!$A$1=6,(Yield!V109),IF(Yield!$A$1=5,(Yield!R109),IF(Yield!$A$1=4,(Yield!N109),IF(Yield!$A$1=3,(Yield!J109),IF(Yield!$A$1=2,(Yield!F109),IF(Yield!$A$1=1,(Yield!B109),0)))))))</f>
        <v>0</v>
      </c>
      <c r="M25" s="60">
        <f>IF(Yield!$A$1=7,(Yield!AA109),IF(Yield!$A$1=6,(Yield!W109),IF(Yield!$A$1=5,(Yield!S109),IF(Yield!$A$1=4,(Yield!O109),IF(Yield!$A$1=3,(Yield!K109),IF(Yield!$A$1=2,(Yield!G109),IF(Yield!$A$1=1,(Yield!C109),0)))))))</f>
        <v>0</v>
      </c>
      <c r="N25" s="59" t="str">
        <f t="shared" si="1"/>
        <v/>
      </c>
    </row>
    <row r="26" spans="1:14">
      <c r="A26" s="240">
        <f>IF(Yield!$A$1=7,(Yield!Y30),IF(Yield!$A$1=6,(Yield!U30),IF(Yield!$A$1=5,(Yield!Q30),IF(Yield!$A$1=4,(Yield!M30),IF(Yield!$A$1=3,(Yield!I30),IF(Yield!$A$1=2,(Yield!E30),IF(Yield!$A$1=1,(Yield!A30),0)))))))</f>
        <v>0</v>
      </c>
      <c r="B26" s="59">
        <f>IF(Yield!$A$1=7,(Yield!Z30),IF(Yield!$A$1=6,(Yield!V30),IF(Yield!$A$1=5,(Yield!R30),IF(Yield!$A$1=4,(Yield!N30),IF(Yield!$A$1=3,(Yield!J30),IF(Yield!$A$1=2,(Yield!F30),IF(Yield!$A$1=1,(Yield!B30),0)))))))</f>
        <v>0</v>
      </c>
      <c r="C26" s="60">
        <f>IF(Yield!$A$1=7,(Yield!AA30),IF(Yield!$A$1=6,(Yield!W30),IF(Yield!$A$1=5,(Yield!S30),IF(Yield!$A$1=4,(Yield!O30),IF(Yield!$A$1=3,(Yield!K30),IF(Yield!$A$1=2,(Yield!G30),IF(Yield!$A$1=1,(Yield!C30),0)))))))</f>
        <v>0</v>
      </c>
      <c r="D26" s="59" t="str">
        <f>IF(Yield!$A$2="",0,IF(Yield!$A$2=1,Info!$B$15,IF(Yield!$A$2=2,Info!$B$17,IF(Yield!$A$2=3,Info!$B$19,IF(Yield!$A$2=4,Info!$B$21)))))</f>
        <v/>
      </c>
      <c r="E26" s="61"/>
      <c r="F26" s="240">
        <f>IF(Yield!$A$1=7,(Yield!Y70),IF(Yield!$A$1=6,(Yield!U70),IF(Yield!$A$1=5,(Yield!Q70),IF(Yield!$A$1=4,(Yield!M70),IF(Yield!$A$1=3,(Yield!I70),IF(Yield!$A$1=2,(Yield!E70),IF(Yield!$A$1=1,(Yield!A70),0)))))))</f>
        <v>0</v>
      </c>
      <c r="G26" s="59">
        <f>IF(Yield!$A$1=7,(Yield!Z70),IF(Yield!$A$1=6,(Yield!V70),IF(Yield!$A$1=5,(Yield!R70),IF(Yield!$A$1=4,(Yield!N70),IF(Yield!$A$1=3,(Yield!J70),IF(Yield!$A$1=2,(Yield!F70),IF(Yield!$A$1=1,(Yield!B70),0)))))))</f>
        <v>0</v>
      </c>
      <c r="H26" s="60">
        <f>IF(Yield!$A$1=7,(Yield!AA70),IF(Yield!$A$1=6,(Yield!W70),IF(Yield!$A$1=5,(Yield!S70),IF(Yield!$A$1=4,(Yield!O70),IF(Yield!$A$1=3,(Yield!K70),IF(Yield!$A$1=2,(Yield!G70),IF(Yield!$A$1=1,(Yield!C70),0)))))))</f>
        <v>0</v>
      </c>
      <c r="I26" s="59" t="str">
        <f t="shared" si="0"/>
        <v/>
      </c>
      <c r="J26" s="61"/>
      <c r="K26" s="240">
        <f>IF(Yield!$A$1=7,(Yield!Y110),IF(Yield!$A$1=6,(Yield!U110),IF(Yield!$A$1=5,(Yield!Q110),IF(Yield!$A$1=4,(Yield!M110),IF(Yield!$A$1=3,(Yield!I110),IF(Yield!$A$1=2,(Yield!E110),IF(Yield!$A$1=1,(Yield!A110),0)))))))</f>
        <v>0</v>
      </c>
      <c r="L26" s="59">
        <f>IF(Yield!$A$1=7,(Yield!Z110),IF(Yield!$A$1=6,(Yield!V110),IF(Yield!$A$1=5,(Yield!R110),IF(Yield!$A$1=4,(Yield!N110),IF(Yield!$A$1=3,(Yield!J110),IF(Yield!$A$1=2,(Yield!F110),IF(Yield!$A$1=1,(Yield!B110),0)))))))</f>
        <v>0</v>
      </c>
      <c r="M26" s="60">
        <f>IF(Yield!$A$1=7,(Yield!AA110),IF(Yield!$A$1=6,(Yield!W110),IF(Yield!$A$1=5,(Yield!S110),IF(Yield!$A$1=4,(Yield!O110),IF(Yield!$A$1=3,(Yield!K110),IF(Yield!$A$1=2,(Yield!G110),IF(Yield!$A$1=1,(Yield!C110),0)))))))</f>
        <v>0</v>
      </c>
      <c r="N26" s="59" t="str">
        <f t="shared" si="1"/>
        <v/>
      </c>
    </row>
    <row r="27" spans="1:14">
      <c r="A27" s="240">
        <f>IF(Yield!$A$1=7,(Yield!Y31),IF(Yield!$A$1=6,(Yield!U31),IF(Yield!$A$1=5,(Yield!Q31),IF(Yield!$A$1=4,(Yield!M31),IF(Yield!$A$1=3,(Yield!I31),IF(Yield!$A$1=2,(Yield!E31),IF(Yield!$A$1=1,(Yield!A31),0)))))))</f>
        <v>0</v>
      </c>
      <c r="B27" s="59">
        <f>IF(Yield!$A$1=7,(Yield!Z31),IF(Yield!$A$1=6,(Yield!V31),IF(Yield!$A$1=5,(Yield!R31),IF(Yield!$A$1=4,(Yield!N31),IF(Yield!$A$1=3,(Yield!J31),IF(Yield!$A$1=2,(Yield!F31),IF(Yield!$A$1=1,(Yield!B31),0)))))))</f>
        <v>0</v>
      </c>
      <c r="C27" s="60">
        <f>IF(Yield!$A$1=7,(Yield!AA31),IF(Yield!$A$1=6,(Yield!W31),IF(Yield!$A$1=5,(Yield!S31),IF(Yield!$A$1=4,(Yield!O31),IF(Yield!$A$1=3,(Yield!K31),IF(Yield!$A$1=2,(Yield!G31),IF(Yield!$A$1=1,(Yield!C31),0)))))))</f>
        <v>0</v>
      </c>
      <c r="D27" s="59" t="str">
        <f>IF(Yield!$A$2="",0,IF(Yield!$A$2=1,Info!$B$15,IF(Yield!$A$2=2,Info!$B$17,IF(Yield!$A$2=3,Info!$B$19,IF(Yield!$A$2=4,Info!$B$21)))))</f>
        <v/>
      </c>
      <c r="E27" s="61"/>
      <c r="F27" s="240">
        <f>IF(Yield!$A$1=7,(Yield!Y71),IF(Yield!$A$1=6,(Yield!U71),IF(Yield!$A$1=5,(Yield!Q71),IF(Yield!$A$1=4,(Yield!M71),IF(Yield!$A$1=3,(Yield!I71),IF(Yield!$A$1=2,(Yield!E71),IF(Yield!$A$1=1,(Yield!A71),0)))))))</f>
        <v>0</v>
      </c>
      <c r="G27" s="59">
        <f>IF(Yield!$A$1=7,(Yield!Z71),IF(Yield!$A$1=6,(Yield!V71),IF(Yield!$A$1=5,(Yield!R71),IF(Yield!$A$1=4,(Yield!N71),IF(Yield!$A$1=3,(Yield!J71),IF(Yield!$A$1=2,(Yield!F71),IF(Yield!$A$1=1,(Yield!B71),0)))))))</f>
        <v>0</v>
      </c>
      <c r="H27" s="60">
        <f>IF(Yield!$A$1=7,(Yield!AA71),IF(Yield!$A$1=6,(Yield!W71),IF(Yield!$A$1=5,(Yield!S71),IF(Yield!$A$1=4,(Yield!O71),IF(Yield!$A$1=3,(Yield!K71),IF(Yield!$A$1=2,(Yield!G71),IF(Yield!$A$1=1,(Yield!C71),0)))))))</f>
        <v>0</v>
      </c>
      <c r="I27" s="59" t="str">
        <f t="shared" si="0"/>
        <v/>
      </c>
      <c r="J27" s="61"/>
      <c r="K27" s="240">
        <f>IF(Yield!$A$1=7,(Yield!Y111),IF(Yield!$A$1=6,(Yield!U111),IF(Yield!$A$1=5,(Yield!Q111),IF(Yield!$A$1=4,(Yield!M111),IF(Yield!$A$1=3,(Yield!I111),IF(Yield!$A$1=2,(Yield!E111),IF(Yield!$A$1=1,(Yield!A111),0)))))))</f>
        <v>0</v>
      </c>
      <c r="L27" s="59">
        <f>IF(Yield!$A$1=7,(Yield!Z111),IF(Yield!$A$1=6,(Yield!V111),IF(Yield!$A$1=5,(Yield!R111),IF(Yield!$A$1=4,(Yield!N111),IF(Yield!$A$1=3,(Yield!J111),IF(Yield!$A$1=2,(Yield!F111),IF(Yield!$A$1=1,(Yield!B111),0)))))))</f>
        <v>0</v>
      </c>
      <c r="M27" s="60">
        <f>IF(Yield!$A$1=7,(Yield!AA111),IF(Yield!$A$1=6,(Yield!W111),IF(Yield!$A$1=5,(Yield!S111),IF(Yield!$A$1=4,(Yield!O111),IF(Yield!$A$1=3,(Yield!K111),IF(Yield!$A$1=2,(Yield!G111),IF(Yield!$A$1=1,(Yield!C111),0)))))))</f>
        <v>0</v>
      </c>
      <c r="N27" s="59" t="str">
        <f t="shared" si="1"/>
        <v/>
      </c>
    </row>
    <row r="28" spans="1:14">
      <c r="A28" s="240">
        <f>IF(Yield!$A$1=7,(Yield!Y32),IF(Yield!$A$1=6,(Yield!U32),IF(Yield!$A$1=5,(Yield!Q32),IF(Yield!$A$1=4,(Yield!M32),IF(Yield!$A$1=3,(Yield!I32),IF(Yield!$A$1=2,(Yield!E32),IF(Yield!$A$1=1,(Yield!A32),0)))))))</f>
        <v>0</v>
      </c>
      <c r="B28" s="59">
        <f>IF(Yield!$A$1=7,(Yield!Z32),IF(Yield!$A$1=6,(Yield!V32),IF(Yield!$A$1=5,(Yield!R32),IF(Yield!$A$1=4,(Yield!N32),IF(Yield!$A$1=3,(Yield!J32),IF(Yield!$A$1=2,(Yield!F32),IF(Yield!$A$1=1,(Yield!B32),0)))))))</f>
        <v>0</v>
      </c>
      <c r="C28" s="60">
        <f>IF(Yield!$A$1=7,(Yield!AA32),IF(Yield!$A$1=6,(Yield!W32),IF(Yield!$A$1=5,(Yield!S32),IF(Yield!$A$1=4,(Yield!O32),IF(Yield!$A$1=3,(Yield!K32),IF(Yield!$A$1=2,(Yield!G32),IF(Yield!$A$1=1,(Yield!C32),0)))))))</f>
        <v>0</v>
      </c>
      <c r="D28" s="59" t="str">
        <f>IF(Yield!$A$2="",0,IF(Yield!$A$2=1,Info!$B$15,IF(Yield!$A$2=2,Info!$B$17,IF(Yield!$A$2=3,Info!$B$19,IF(Yield!$A$2=4,Info!$B$21)))))</f>
        <v/>
      </c>
      <c r="E28" s="61"/>
      <c r="F28" s="240">
        <f>IF(Yield!$A$1=7,(Yield!Y72),IF(Yield!$A$1=6,(Yield!U72),IF(Yield!$A$1=5,(Yield!Q72),IF(Yield!$A$1=4,(Yield!M72),IF(Yield!$A$1=3,(Yield!I72),IF(Yield!$A$1=2,(Yield!E72),IF(Yield!$A$1=1,(Yield!A72),0)))))))</f>
        <v>0</v>
      </c>
      <c r="G28" s="59">
        <f>IF(Yield!$A$1=7,(Yield!Z72),IF(Yield!$A$1=6,(Yield!V72),IF(Yield!$A$1=5,(Yield!R72),IF(Yield!$A$1=4,(Yield!N72),IF(Yield!$A$1=3,(Yield!J72),IF(Yield!$A$1=2,(Yield!F72),IF(Yield!$A$1=1,(Yield!B72),0)))))))</f>
        <v>0</v>
      </c>
      <c r="H28" s="60">
        <f>IF(Yield!$A$1=7,(Yield!AA72),IF(Yield!$A$1=6,(Yield!W72),IF(Yield!$A$1=5,(Yield!S72),IF(Yield!$A$1=4,(Yield!O72),IF(Yield!$A$1=3,(Yield!K72),IF(Yield!$A$1=2,(Yield!G72),IF(Yield!$A$1=1,(Yield!C72),0)))))))</f>
        <v>0</v>
      </c>
      <c r="I28" s="59" t="str">
        <f t="shared" si="0"/>
        <v/>
      </c>
      <c r="J28" s="61"/>
      <c r="K28" s="240">
        <f>IF(Yield!$A$1=7,(Yield!Y112),IF(Yield!$A$1=6,(Yield!U112),IF(Yield!$A$1=5,(Yield!Q112),IF(Yield!$A$1=4,(Yield!M112),IF(Yield!$A$1=3,(Yield!I112),IF(Yield!$A$1=2,(Yield!E112),IF(Yield!$A$1=1,(Yield!A112),0)))))))</f>
        <v>0</v>
      </c>
      <c r="L28" s="59">
        <f>IF(Yield!$A$1=7,(Yield!Z112),IF(Yield!$A$1=6,(Yield!V112),IF(Yield!$A$1=5,(Yield!R112),IF(Yield!$A$1=4,(Yield!N112),IF(Yield!$A$1=3,(Yield!J112),IF(Yield!$A$1=2,(Yield!F112),IF(Yield!$A$1=1,(Yield!B112),0)))))))</f>
        <v>0</v>
      </c>
      <c r="M28" s="60">
        <f>IF(Yield!$A$1=7,(Yield!AA112),IF(Yield!$A$1=6,(Yield!W112),IF(Yield!$A$1=5,(Yield!S112),IF(Yield!$A$1=4,(Yield!O112),IF(Yield!$A$1=3,(Yield!K112),IF(Yield!$A$1=2,(Yield!G112),IF(Yield!$A$1=1,(Yield!C112),0)))))))</f>
        <v>0</v>
      </c>
      <c r="N28" s="59" t="str">
        <f t="shared" si="1"/>
        <v/>
      </c>
    </row>
    <row r="29" spans="1:14">
      <c r="A29" s="240">
        <f>IF(Yield!$A$1=7,(Yield!Y33),IF(Yield!$A$1=6,(Yield!U33),IF(Yield!$A$1=5,(Yield!Q33),IF(Yield!$A$1=4,(Yield!M33),IF(Yield!$A$1=3,(Yield!I33),IF(Yield!$A$1=2,(Yield!E33),IF(Yield!$A$1=1,(Yield!A33),0)))))))</f>
        <v>0</v>
      </c>
      <c r="B29" s="59">
        <f>IF(Yield!$A$1=7,(Yield!Z33),IF(Yield!$A$1=6,(Yield!V33),IF(Yield!$A$1=5,(Yield!R33),IF(Yield!$A$1=4,(Yield!N33),IF(Yield!$A$1=3,(Yield!J33),IF(Yield!$A$1=2,(Yield!F33),IF(Yield!$A$1=1,(Yield!B33),0)))))))</f>
        <v>0</v>
      </c>
      <c r="C29" s="60">
        <f>IF(Yield!$A$1=7,(Yield!AA33),IF(Yield!$A$1=6,(Yield!W33),IF(Yield!$A$1=5,(Yield!S33),IF(Yield!$A$1=4,(Yield!O33),IF(Yield!$A$1=3,(Yield!K33),IF(Yield!$A$1=2,(Yield!G33),IF(Yield!$A$1=1,(Yield!C33),0)))))))</f>
        <v>0</v>
      </c>
      <c r="D29" s="59" t="str">
        <f>IF(Yield!$A$2="",0,IF(Yield!$A$2=1,Info!$B$15,IF(Yield!$A$2=2,Info!$B$17,IF(Yield!$A$2=3,Info!$B$19,IF(Yield!$A$2=4,Info!$B$21)))))</f>
        <v/>
      </c>
      <c r="E29" s="61"/>
      <c r="F29" s="240">
        <f>IF(Yield!$A$1=7,(Yield!Y73),IF(Yield!$A$1=6,(Yield!U73),IF(Yield!$A$1=5,(Yield!Q73),IF(Yield!$A$1=4,(Yield!M73),IF(Yield!$A$1=3,(Yield!I73),IF(Yield!$A$1=2,(Yield!E73),IF(Yield!$A$1=1,(Yield!A73),0)))))))</f>
        <v>0</v>
      </c>
      <c r="G29" s="59">
        <f>IF(Yield!$A$1=7,(Yield!Z73),IF(Yield!$A$1=6,(Yield!V73),IF(Yield!$A$1=5,(Yield!R73),IF(Yield!$A$1=4,(Yield!N73),IF(Yield!$A$1=3,(Yield!J73),IF(Yield!$A$1=2,(Yield!F73),IF(Yield!$A$1=1,(Yield!B73),0)))))))</f>
        <v>0</v>
      </c>
      <c r="H29" s="60">
        <f>IF(Yield!$A$1=7,(Yield!AA73),IF(Yield!$A$1=6,(Yield!W73),IF(Yield!$A$1=5,(Yield!S73),IF(Yield!$A$1=4,(Yield!O73),IF(Yield!$A$1=3,(Yield!K73),IF(Yield!$A$1=2,(Yield!G73),IF(Yield!$A$1=1,(Yield!C73),0)))))))</f>
        <v>0</v>
      </c>
      <c r="I29" s="59" t="str">
        <f t="shared" si="0"/>
        <v/>
      </c>
      <c r="J29" s="61"/>
      <c r="K29" s="240">
        <f>IF(Yield!$A$1=7,(Yield!Y113),IF(Yield!$A$1=6,(Yield!U113),IF(Yield!$A$1=5,(Yield!Q113),IF(Yield!$A$1=4,(Yield!M113),IF(Yield!$A$1=3,(Yield!I113),IF(Yield!$A$1=2,(Yield!E113),IF(Yield!$A$1=1,(Yield!A113),0)))))))</f>
        <v>0</v>
      </c>
      <c r="L29" s="59">
        <f>IF(Yield!$A$1=7,(Yield!Z113),IF(Yield!$A$1=6,(Yield!V113),IF(Yield!$A$1=5,(Yield!R113),IF(Yield!$A$1=4,(Yield!N113),IF(Yield!$A$1=3,(Yield!J113),IF(Yield!$A$1=2,(Yield!F113),IF(Yield!$A$1=1,(Yield!B113),0)))))))</f>
        <v>0</v>
      </c>
      <c r="M29" s="60">
        <f>IF(Yield!$A$1=7,(Yield!AA113),IF(Yield!$A$1=6,(Yield!W113),IF(Yield!$A$1=5,(Yield!S113),IF(Yield!$A$1=4,(Yield!O113),IF(Yield!$A$1=3,(Yield!K113),IF(Yield!$A$1=2,(Yield!G113),IF(Yield!$A$1=1,(Yield!C113),0)))))))</f>
        <v>0</v>
      </c>
      <c r="N29" s="59" t="str">
        <f t="shared" si="1"/>
        <v/>
      </c>
    </row>
    <row r="30" spans="1:14">
      <c r="A30" s="240">
        <f>IF(Yield!$A$1=7,(Yield!Y34),IF(Yield!$A$1=6,(Yield!U34),IF(Yield!$A$1=5,(Yield!Q34),IF(Yield!$A$1=4,(Yield!M34),IF(Yield!$A$1=3,(Yield!I34),IF(Yield!$A$1=2,(Yield!E34),IF(Yield!$A$1=1,(Yield!A34),0)))))))</f>
        <v>0</v>
      </c>
      <c r="B30" s="59">
        <f>IF(Yield!$A$1=7,(Yield!Z34),IF(Yield!$A$1=6,(Yield!V34),IF(Yield!$A$1=5,(Yield!R34),IF(Yield!$A$1=4,(Yield!N34),IF(Yield!$A$1=3,(Yield!J34),IF(Yield!$A$1=2,(Yield!F34),IF(Yield!$A$1=1,(Yield!B34),0)))))))</f>
        <v>0</v>
      </c>
      <c r="C30" s="60">
        <f>IF(Yield!$A$1=7,(Yield!AA34),IF(Yield!$A$1=6,(Yield!W34),IF(Yield!$A$1=5,(Yield!S34),IF(Yield!$A$1=4,(Yield!O34),IF(Yield!$A$1=3,(Yield!K34),IF(Yield!$A$1=2,(Yield!G34),IF(Yield!$A$1=1,(Yield!C34),0)))))))</f>
        <v>0</v>
      </c>
      <c r="D30" s="59" t="str">
        <f>IF(Yield!$A$2="",0,IF(Yield!$A$2=1,Info!$B$15,IF(Yield!$A$2=2,Info!$B$17,IF(Yield!$A$2=3,Info!$B$19,IF(Yield!$A$2=4,Info!$B$21)))))</f>
        <v/>
      </c>
      <c r="E30" s="61"/>
      <c r="F30" s="240">
        <f>IF(Yield!$A$1=7,(Yield!Y74),IF(Yield!$A$1=6,(Yield!U74),IF(Yield!$A$1=5,(Yield!Q74),IF(Yield!$A$1=4,(Yield!M74),IF(Yield!$A$1=3,(Yield!I74),IF(Yield!$A$1=2,(Yield!E74),IF(Yield!$A$1=1,(Yield!A74),0)))))))</f>
        <v>0</v>
      </c>
      <c r="G30" s="59">
        <f>IF(Yield!$A$1=7,(Yield!Z74),IF(Yield!$A$1=6,(Yield!V74),IF(Yield!$A$1=5,(Yield!R74),IF(Yield!$A$1=4,(Yield!N74),IF(Yield!$A$1=3,(Yield!J74),IF(Yield!$A$1=2,(Yield!F74),IF(Yield!$A$1=1,(Yield!B74),0)))))))</f>
        <v>0</v>
      </c>
      <c r="H30" s="60">
        <f>IF(Yield!$A$1=7,(Yield!AA74),IF(Yield!$A$1=6,(Yield!W74),IF(Yield!$A$1=5,(Yield!S74),IF(Yield!$A$1=4,(Yield!O74),IF(Yield!$A$1=3,(Yield!K74),IF(Yield!$A$1=2,(Yield!G74),IF(Yield!$A$1=1,(Yield!C74),0)))))))</f>
        <v>0</v>
      </c>
      <c r="I30" s="59" t="str">
        <f t="shared" si="0"/>
        <v/>
      </c>
      <c r="J30" s="61"/>
      <c r="K30" s="240">
        <f>IF(Yield!$A$1=7,(Yield!Y114),IF(Yield!$A$1=6,(Yield!U114),IF(Yield!$A$1=5,(Yield!Q114),IF(Yield!$A$1=4,(Yield!M114),IF(Yield!$A$1=3,(Yield!I114),IF(Yield!$A$1=2,(Yield!E114),IF(Yield!$A$1=1,(Yield!A114),0)))))))</f>
        <v>0</v>
      </c>
      <c r="L30" s="59">
        <f>IF(Yield!$A$1=7,(Yield!Z114),IF(Yield!$A$1=6,(Yield!V114),IF(Yield!$A$1=5,(Yield!R114),IF(Yield!$A$1=4,(Yield!N114),IF(Yield!$A$1=3,(Yield!J114),IF(Yield!$A$1=2,(Yield!F114),IF(Yield!$A$1=1,(Yield!B114),0)))))))</f>
        <v>0</v>
      </c>
      <c r="M30" s="60">
        <f>IF(Yield!$A$1=7,(Yield!AA114),IF(Yield!$A$1=6,(Yield!W114),IF(Yield!$A$1=5,(Yield!S114),IF(Yield!$A$1=4,(Yield!O114),IF(Yield!$A$1=3,(Yield!K114),IF(Yield!$A$1=2,(Yield!G114),IF(Yield!$A$1=1,(Yield!C114),0)))))))</f>
        <v>0</v>
      </c>
      <c r="N30" s="59" t="str">
        <f t="shared" si="1"/>
        <v/>
      </c>
    </row>
    <row r="31" spans="1:14">
      <c r="A31" s="240">
        <f>IF(Yield!$A$1=7,(Yield!Y35),IF(Yield!$A$1=6,(Yield!U35),IF(Yield!$A$1=5,(Yield!Q35),IF(Yield!$A$1=4,(Yield!M35),IF(Yield!$A$1=3,(Yield!I35),IF(Yield!$A$1=2,(Yield!E35),IF(Yield!$A$1=1,(Yield!A35),0)))))))</f>
        <v>0</v>
      </c>
      <c r="B31" s="59">
        <f>IF(Yield!$A$1=7,(Yield!Z35),IF(Yield!$A$1=6,(Yield!V35),IF(Yield!$A$1=5,(Yield!R35),IF(Yield!$A$1=4,(Yield!N35),IF(Yield!$A$1=3,(Yield!J35),IF(Yield!$A$1=2,(Yield!F35),IF(Yield!$A$1=1,(Yield!B35),0)))))))</f>
        <v>0</v>
      </c>
      <c r="C31" s="60">
        <f>IF(Yield!$A$1=7,(Yield!AA35),IF(Yield!$A$1=6,(Yield!W35),IF(Yield!$A$1=5,(Yield!S35),IF(Yield!$A$1=4,(Yield!O35),IF(Yield!$A$1=3,(Yield!K35),IF(Yield!$A$1=2,(Yield!G35),IF(Yield!$A$1=1,(Yield!C35),0)))))))</f>
        <v>0</v>
      </c>
      <c r="D31" s="59" t="str">
        <f>IF(Yield!$A$2="",0,IF(Yield!$A$2=1,Info!$B$15,IF(Yield!$A$2=2,Info!$B$17,IF(Yield!$A$2=3,Info!$B$19,IF(Yield!$A$2=4,Info!$B$21)))))</f>
        <v/>
      </c>
      <c r="E31" s="61"/>
      <c r="F31" s="240">
        <f>IF(Yield!$A$1=7,(Yield!Y75),IF(Yield!$A$1=6,(Yield!U75),IF(Yield!$A$1=5,(Yield!Q75),IF(Yield!$A$1=4,(Yield!M75),IF(Yield!$A$1=3,(Yield!I75),IF(Yield!$A$1=2,(Yield!E75),IF(Yield!$A$1=1,(Yield!A75),0)))))))</f>
        <v>0</v>
      </c>
      <c r="G31" s="59">
        <f>IF(Yield!$A$1=7,(Yield!Z75),IF(Yield!$A$1=6,(Yield!V75),IF(Yield!$A$1=5,(Yield!R75),IF(Yield!$A$1=4,(Yield!N75),IF(Yield!$A$1=3,(Yield!J75),IF(Yield!$A$1=2,(Yield!F75),IF(Yield!$A$1=1,(Yield!B75),0)))))))</f>
        <v>0</v>
      </c>
      <c r="H31" s="60">
        <f>IF(Yield!$A$1=7,(Yield!AA75),IF(Yield!$A$1=6,(Yield!W75),IF(Yield!$A$1=5,(Yield!S75),IF(Yield!$A$1=4,(Yield!O75),IF(Yield!$A$1=3,(Yield!K75),IF(Yield!$A$1=2,(Yield!G75),IF(Yield!$A$1=1,(Yield!C75),0)))))))</f>
        <v>0</v>
      </c>
      <c r="I31" s="59" t="str">
        <f t="shared" si="0"/>
        <v/>
      </c>
      <c r="J31" s="61"/>
      <c r="K31" s="240">
        <f>IF(Yield!$A$1=7,(Yield!Y115),IF(Yield!$A$1=6,(Yield!U115),IF(Yield!$A$1=5,(Yield!Q115),IF(Yield!$A$1=4,(Yield!M115),IF(Yield!$A$1=3,(Yield!I115),IF(Yield!$A$1=2,(Yield!E115),IF(Yield!$A$1=1,(Yield!A115),0)))))))</f>
        <v>0</v>
      </c>
      <c r="L31" s="59">
        <f>IF(Yield!$A$1=7,(Yield!Z115),IF(Yield!$A$1=6,(Yield!V115),IF(Yield!$A$1=5,(Yield!R115),IF(Yield!$A$1=4,(Yield!N115),IF(Yield!$A$1=3,(Yield!J115),IF(Yield!$A$1=2,(Yield!F115),IF(Yield!$A$1=1,(Yield!B115),0)))))))</f>
        <v>0</v>
      </c>
      <c r="M31" s="60">
        <f>IF(Yield!$A$1=7,(Yield!AA115),IF(Yield!$A$1=6,(Yield!W115),IF(Yield!$A$1=5,(Yield!S115),IF(Yield!$A$1=4,(Yield!O115),IF(Yield!$A$1=3,(Yield!K115),IF(Yield!$A$1=2,(Yield!G115),IF(Yield!$A$1=1,(Yield!C115),0)))))))</f>
        <v>0</v>
      </c>
      <c r="N31" s="59" t="str">
        <f t="shared" si="1"/>
        <v/>
      </c>
    </row>
    <row r="32" spans="1:14">
      <c r="A32" s="240">
        <f>IF(Yield!$A$1=7,(Yield!Y36),IF(Yield!$A$1=6,(Yield!U36),IF(Yield!$A$1=5,(Yield!Q36),IF(Yield!$A$1=4,(Yield!M36),IF(Yield!$A$1=3,(Yield!I36),IF(Yield!$A$1=2,(Yield!E36),IF(Yield!$A$1=1,(Yield!A36),0)))))))</f>
        <v>0</v>
      </c>
      <c r="B32" s="59">
        <f>IF(Yield!$A$1=7,(Yield!Z36),IF(Yield!$A$1=6,(Yield!V36),IF(Yield!$A$1=5,(Yield!R36),IF(Yield!$A$1=4,(Yield!N36),IF(Yield!$A$1=3,(Yield!J36),IF(Yield!$A$1=2,(Yield!F36),IF(Yield!$A$1=1,(Yield!B36),0)))))))</f>
        <v>0</v>
      </c>
      <c r="C32" s="60">
        <f>IF(Yield!$A$1=7,(Yield!AA36),IF(Yield!$A$1=6,(Yield!W36),IF(Yield!$A$1=5,(Yield!S36),IF(Yield!$A$1=4,(Yield!O36),IF(Yield!$A$1=3,(Yield!K36),IF(Yield!$A$1=2,(Yield!G36),IF(Yield!$A$1=1,(Yield!C36),0)))))))</f>
        <v>0</v>
      </c>
      <c r="D32" s="59" t="str">
        <f>IF(Yield!$A$2="",0,IF(Yield!$A$2=1,Info!$B$15,IF(Yield!$A$2=2,Info!$B$17,IF(Yield!$A$2=3,Info!$B$19,IF(Yield!$A$2=4,Info!$B$21)))))</f>
        <v/>
      </c>
      <c r="E32" s="61"/>
      <c r="F32" s="240">
        <f>IF(Yield!$A$1=7,(Yield!Y76),IF(Yield!$A$1=6,(Yield!U76),IF(Yield!$A$1=5,(Yield!Q76),IF(Yield!$A$1=4,(Yield!M76),IF(Yield!$A$1=3,(Yield!I76),IF(Yield!$A$1=2,(Yield!E76),IF(Yield!$A$1=1,(Yield!A76),0)))))))</f>
        <v>0</v>
      </c>
      <c r="G32" s="59">
        <f>IF(Yield!$A$1=7,(Yield!Z76),IF(Yield!$A$1=6,(Yield!V76),IF(Yield!$A$1=5,(Yield!R76),IF(Yield!$A$1=4,(Yield!N76),IF(Yield!$A$1=3,(Yield!J76),IF(Yield!$A$1=2,(Yield!F76),IF(Yield!$A$1=1,(Yield!B76),0)))))))</f>
        <v>0</v>
      </c>
      <c r="H32" s="60">
        <f>IF(Yield!$A$1=7,(Yield!AA76),IF(Yield!$A$1=6,(Yield!W76),IF(Yield!$A$1=5,(Yield!S76),IF(Yield!$A$1=4,(Yield!O76),IF(Yield!$A$1=3,(Yield!K76),IF(Yield!$A$1=2,(Yield!G76),IF(Yield!$A$1=1,(Yield!C76),0)))))))</f>
        <v>0</v>
      </c>
      <c r="I32" s="59" t="str">
        <f t="shared" si="0"/>
        <v/>
      </c>
      <c r="J32" s="61"/>
      <c r="K32" s="240">
        <f>IF(Yield!$A$1=7,(Yield!Y116),IF(Yield!$A$1=6,(Yield!U116),IF(Yield!$A$1=5,(Yield!Q116),IF(Yield!$A$1=4,(Yield!M116),IF(Yield!$A$1=3,(Yield!I116),IF(Yield!$A$1=2,(Yield!E116),IF(Yield!$A$1=1,(Yield!A116),0)))))))</f>
        <v>0</v>
      </c>
      <c r="L32" s="59">
        <f>IF(Yield!$A$1=7,(Yield!Z116),IF(Yield!$A$1=6,(Yield!V116),IF(Yield!$A$1=5,(Yield!R116),IF(Yield!$A$1=4,(Yield!N116),IF(Yield!$A$1=3,(Yield!J116),IF(Yield!$A$1=2,(Yield!F116),IF(Yield!$A$1=1,(Yield!B116),0)))))))</f>
        <v>0</v>
      </c>
      <c r="M32" s="60">
        <f>IF(Yield!$A$1=7,(Yield!AA116),IF(Yield!$A$1=6,(Yield!W116),IF(Yield!$A$1=5,(Yield!S116),IF(Yield!$A$1=4,(Yield!O116),IF(Yield!$A$1=3,(Yield!K116),IF(Yield!$A$1=2,(Yield!G116),IF(Yield!$A$1=1,(Yield!C116),0)))))))</f>
        <v>0</v>
      </c>
      <c r="N32" s="59" t="str">
        <f t="shared" si="1"/>
        <v/>
      </c>
    </row>
    <row r="33" spans="1:14">
      <c r="A33" s="240">
        <f>IF(Yield!$A$1=7,(Yield!Y37),IF(Yield!$A$1=6,(Yield!U37),IF(Yield!$A$1=5,(Yield!Q37),IF(Yield!$A$1=4,(Yield!M37),IF(Yield!$A$1=3,(Yield!I37),IF(Yield!$A$1=2,(Yield!E37),IF(Yield!$A$1=1,(Yield!A37),0)))))))</f>
        <v>0</v>
      </c>
      <c r="B33" s="59">
        <f>IF(Yield!$A$1=7,(Yield!Z37),IF(Yield!$A$1=6,(Yield!V37),IF(Yield!$A$1=5,(Yield!R37),IF(Yield!$A$1=4,(Yield!N37),IF(Yield!$A$1=3,(Yield!J37),IF(Yield!$A$1=2,(Yield!F37),IF(Yield!$A$1=1,(Yield!B37),0)))))))</f>
        <v>0</v>
      </c>
      <c r="C33" s="60">
        <f>IF(Yield!$A$1=7,(Yield!AA37),IF(Yield!$A$1=6,(Yield!W37),IF(Yield!$A$1=5,(Yield!S37),IF(Yield!$A$1=4,(Yield!O37),IF(Yield!$A$1=3,(Yield!K37),IF(Yield!$A$1=2,(Yield!G37),IF(Yield!$A$1=1,(Yield!C37),0)))))))</f>
        <v>0</v>
      </c>
      <c r="D33" s="59" t="str">
        <f>IF(Yield!$A$2="",0,IF(Yield!$A$2=1,Info!$B$15,IF(Yield!$A$2=2,Info!$B$17,IF(Yield!$A$2=3,Info!$B$19,IF(Yield!$A$2=4,Info!$B$21)))))</f>
        <v/>
      </c>
      <c r="E33" s="61"/>
      <c r="F33" s="240">
        <f>IF(Yield!$A$1=7,(Yield!Y77),IF(Yield!$A$1=6,(Yield!U77),IF(Yield!$A$1=5,(Yield!Q77),IF(Yield!$A$1=4,(Yield!M77),IF(Yield!$A$1=3,(Yield!I77),IF(Yield!$A$1=2,(Yield!E77),IF(Yield!$A$1=1,(Yield!A77),0)))))))</f>
        <v>0</v>
      </c>
      <c r="G33" s="59">
        <f>IF(Yield!$A$1=7,(Yield!Z77),IF(Yield!$A$1=6,(Yield!V77),IF(Yield!$A$1=5,(Yield!R77),IF(Yield!$A$1=4,(Yield!N77),IF(Yield!$A$1=3,(Yield!J77),IF(Yield!$A$1=2,(Yield!F77),IF(Yield!$A$1=1,(Yield!B77),0)))))))</f>
        <v>0</v>
      </c>
      <c r="H33" s="60">
        <f>IF(Yield!$A$1=7,(Yield!AA77),IF(Yield!$A$1=6,(Yield!W77),IF(Yield!$A$1=5,(Yield!S77),IF(Yield!$A$1=4,(Yield!O77),IF(Yield!$A$1=3,(Yield!K77),IF(Yield!$A$1=2,(Yield!G77),IF(Yield!$A$1=1,(Yield!C77),0)))))))</f>
        <v>0</v>
      </c>
      <c r="I33" s="59" t="str">
        <f t="shared" si="0"/>
        <v/>
      </c>
      <c r="J33" s="61"/>
      <c r="K33" s="240">
        <f>IF(Yield!$A$1=7,(Yield!Y117),IF(Yield!$A$1=6,(Yield!U117),IF(Yield!$A$1=5,(Yield!Q117),IF(Yield!$A$1=4,(Yield!M117),IF(Yield!$A$1=3,(Yield!I117),IF(Yield!$A$1=2,(Yield!E117),IF(Yield!$A$1=1,(Yield!A117),0)))))))</f>
        <v>0</v>
      </c>
      <c r="L33" s="59">
        <f>IF(Yield!$A$1=7,(Yield!Z117),IF(Yield!$A$1=6,(Yield!V117),IF(Yield!$A$1=5,(Yield!R117),IF(Yield!$A$1=4,(Yield!N117),IF(Yield!$A$1=3,(Yield!J117),IF(Yield!$A$1=2,(Yield!F117),IF(Yield!$A$1=1,(Yield!B117),0)))))))</f>
        <v>0</v>
      </c>
      <c r="M33" s="60">
        <f>IF(Yield!$A$1=7,(Yield!AA117),IF(Yield!$A$1=6,(Yield!W117),IF(Yield!$A$1=5,(Yield!S117),IF(Yield!$A$1=4,(Yield!O117),IF(Yield!$A$1=3,(Yield!K117),IF(Yield!$A$1=2,(Yield!G117),IF(Yield!$A$1=1,(Yield!C117),0)))))))</f>
        <v>0</v>
      </c>
      <c r="N33" s="59" t="str">
        <f t="shared" si="1"/>
        <v/>
      </c>
    </row>
    <row r="34" spans="1:14">
      <c r="A34" s="240">
        <f>IF(Yield!$A$1=7,(Yield!Y38),IF(Yield!$A$1=6,(Yield!U38),IF(Yield!$A$1=5,(Yield!Q38),IF(Yield!$A$1=4,(Yield!M38),IF(Yield!$A$1=3,(Yield!I38),IF(Yield!$A$1=2,(Yield!E38),IF(Yield!$A$1=1,(Yield!A38),0)))))))</f>
        <v>0</v>
      </c>
      <c r="B34" s="59">
        <f>IF(Yield!$A$1=7,(Yield!Z38),IF(Yield!$A$1=6,(Yield!V38),IF(Yield!$A$1=5,(Yield!R38),IF(Yield!$A$1=4,(Yield!N38),IF(Yield!$A$1=3,(Yield!J38),IF(Yield!$A$1=2,(Yield!F38),IF(Yield!$A$1=1,(Yield!B38),0)))))))</f>
        <v>0</v>
      </c>
      <c r="C34" s="60">
        <f>IF(Yield!$A$1=7,(Yield!AA38),IF(Yield!$A$1=6,(Yield!W38),IF(Yield!$A$1=5,(Yield!S38),IF(Yield!$A$1=4,(Yield!O38),IF(Yield!$A$1=3,(Yield!K38),IF(Yield!$A$1=2,(Yield!G38),IF(Yield!$A$1=1,(Yield!C38),0)))))))</f>
        <v>0</v>
      </c>
      <c r="D34" s="59" t="str">
        <f>IF(Yield!$A$2="",0,IF(Yield!$A$2=1,Info!$B$15,IF(Yield!$A$2=2,Info!$B$17,IF(Yield!$A$2=3,Info!$B$19,IF(Yield!$A$2=4,Info!$B$21)))))</f>
        <v/>
      </c>
      <c r="E34" s="61"/>
      <c r="F34" s="240">
        <f>IF(Yield!$A$1=7,(Yield!Y78),IF(Yield!$A$1=6,(Yield!U78),IF(Yield!$A$1=5,(Yield!Q78),IF(Yield!$A$1=4,(Yield!M78),IF(Yield!$A$1=3,(Yield!I78),IF(Yield!$A$1=2,(Yield!E78),IF(Yield!$A$1=1,(Yield!A78),0)))))))</f>
        <v>0</v>
      </c>
      <c r="G34" s="59">
        <f>IF(Yield!$A$1=7,(Yield!Z78),IF(Yield!$A$1=6,(Yield!V78),IF(Yield!$A$1=5,(Yield!R78),IF(Yield!$A$1=4,(Yield!N78),IF(Yield!$A$1=3,(Yield!J78),IF(Yield!$A$1=2,(Yield!F78),IF(Yield!$A$1=1,(Yield!B78),0)))))))</f>
        <v>0</v>
      </c>
      <c r="H34" s="60">
        <f>IF(Yield!$A$1=7,(Yield!AA78),IF(Yield!$A$1=6,(Yield!W78),IF(Yield!$A$1=5,(Yield!S78),IF(Yield!$A$1=4,(Yield!O78),IF(Yield!$A$1=3,(Yield!K78),IF(Yield!$A$1=2,(Yield!G78),IF(Yield!$A$1=1,(Yield!C78),0)))))))</f>
        <v>0</v>
      </c>
      <c r="I34" s="59" t="str">
        <f t="shared" si="0"/>
        <v/>
      </c>
      <c r="J34" s="61"/>
      <c r="K34" s="240">
        <f>IF(Yield!$A$1=7,(Yield!Y118),IF(Yield!$A$1=6,(Yield!U118),IF(Yield!$A$1=5,(Yield!Q118),IF(Yield!$A$1=4,(Yield!M118),IF(Yield!$A$1=3,(Yield!I118),IF(Yield!$A$1=2,(Yield!E118),IF(Yield!$A$1=1,(Yield!A118),0)))))))</f>
        <v>0</v>
      </c>
      <c r="L34" s="59">
        <f>IF(Yield!$A$1=7,(Yield!Z118),IF(Yield!$A$1=6,(Yield!V118),IF(Yield!$A$1=5,(Yield!R118),IF(Yield!$A$1=4,(Yield!N118),IF(Yield!$A$1=3,(Yield!J118),IF(Yield!$A$1=2,(Yield!F118),IF(Yield!$A$1=1,(Yield!B118),0)))))))</f>
        <v>0</v>
      </c>
      <c r="M34" s="60">
        <f>IF(Yield!$A$1=7,(Yield!AA118),IF(Yield!$A$1=6,(Yield!W118),IF(Yield!$A$1=5,(Yield!S118),IF(Yield!$A$1=4,(Yield!O118),IF(Yield!$A$1=3,(Yield!K118),IF(Yield!$A$1=2,(Yield!G118),IF(Yield!$A$1=1,(Yield!C118),0)))))))</f>
        <v>0</v>
      </c>
      <c r="N34" s="59" t="str">
        <f t="shared" si="1"/>
        <v/>
      </c>
    </row>
    <row r="35" spans="1:14">
      <c r="A35" s="240">
        <f>IF(Yield!$A$1=7,(Yield!Y39),IF(Yield!$A$1=6,(Yield!U39),IF(Yield!$A$1=5,(Yield!Q39),IF(Yield!$A$1=4,(Yield!M39),IF(Yield!$A$1=3,(Yield!I39),IF(Yield!$A$1=2,(Yield!E39),IF(Yield!$A$1=1,(Yield!A39),0)))))))</f>
        <v>0</v>
      </c>
      <c r="B35" s="59">
        <f>IF(Yield!$A$1=7,(Yield!Z39),IF(Yield!$A$1=6,(Yield!V39),IF(Yield!$A$1=5,(Yield!R39),IF(Yield!$A$1=4,(Yield!N39),IF(Yield!$A$1=3,(Yield!J39),IF(Yield!$A$1=2,(Yield!F39),IF(Yield!$A$1=1,(Yield!B39),0)))))))</f>
        <v>0</v>
      </c>
      <c r="C35" s="60">
        <f>IF(Yield!$A$1=7,(Yield!AA39),IF(Yield!$A$1=6,(Yield!W39),IF(Yield!$A$1=5,(Yield!S39),IF(Yield!$A$1=4,(Yield!O39),IF(Yield!$A$1=3,(Yield!K39),IF(Yield!$A$1=2,(Yield!G39),IF(Yield!$A$1=1,(Yield!C39),0)))))))</f>
        <v>0</v>
      </c>
      <c r="D35" s="59" t="str">
        <f>IF(Yield!$A$2="",0,IF(Yield!$A$2=1,Info!$B$15,IF(Yield!$A$2=2,Info!$B$17,IF(Yield!$A$2=3,Info!$B$19,IF(Yield!$A$2=4,Info!$B$21)))))</f>
        <v/>
      </c>
      <c r="E35" s="61"/>
      <c r="F35" s="240">
        <f>IF(Yield!$A$1=7,(Yield!Y79),IF(Yield!$A$1=6,(Yield!U79),IF(Yield!$A$1=5,(Yield!Q79),IF(Yield!$A$1=4,(Yield!M79),IF(Yield!$A$1=3,(Yield!I79),IF(Yield!$A$1=2,(Yield!E79),IF(Yield!$A$1=1,(Yield!A79),0)))))))</f>
        <v>0</v>
      </c>
      <c r="G35" s="59">
        <f>IF(Yield!$A$1=7,(Yield!Z79),IF(Yield!$A$1=6,(Yield!V79),IF(Yield!$A$1=5,(Yield!R79),IF(Yield!$A$1=4,(Yield!N79),IF(Yield!$A$1=3,(Yield!J79),IF(Yield!$A$1=2,(Yield!F79),IF(Yield!$A$1=1,(Yield!B79),0)))))))</f>
        <v>0</v>
      </c>
      <c r="H35" s="60">
        <f>IF(Yield!$A$1=7,(Yield!AA79),IF(Yield!$A$1=6,(Yield!W79),IF(Yield!$A$1=5,(Yield!S79),IF(Yield!$A$1=4,(Yield!O79),IF(Yield!$A$1=3,(Yield!K79),IF(Yield!$A$1=2,(Yield!G79),IF(Yield!$A$1=1,(Yield!C79),0)))))))</f>
        <v>0</v>
      </c>
      <c r="I35" s="59" t="str">
        <f t="shared" si="0"/>
        <v/>
      </c>
      <c r="J35" s="61"/>
      <c r="K35" s="240">
        <f>IF(Yield!$A$1=7,(Yield!Y119),IF(Yield!$A$1=6,(Yield!U119),IF(Yield!$A$1=5,(Yield!Q119),IF(Yield!$A$1=4,(Yield!M119),IF(Yield!$A$1=3,(Yield!I119),IF(Yield!$A$1=2,(Yield!E119),IF(Yield!$A$1=1,(Yield!A119),0)))))))</f>
        <v>0</v>
      </c>
      <c r="L35" s="59">
        <f>IF(Yield!$A$1=7,(Yield!Z119),IF(Yield!$A$1=6,(Yield!V119),IF(Yield!$A$1=5,(Yield!R119),IF(Yield!$A$1=4,(Yield!N119),IF(Yield!$A$1=3,(Yield!J119),IF(Yield!$A$1=2,(Yield!F119),IF(Yield!$A$1=1,(Yield!B119),0)))))))</f>
        <v>0</v>
      </c>
      <c r="M35" s="60">
        <f>IF(Yield!$A$1=7,(Yield!AA119),IF(Yield!$A$1=6,(Yield!W119),IF(Yield!$A$1=5,(Yield!S119),IF(Yield!$A$1=4,(Yield!O119),IF(Yield!$A$1=3,(Yield!K119),IF(Yield!$A$1=2,(Yield!G119),IF(Yield!$A$1=1,(Yield!C119),0)))))))</f>
        <v>0</v>
      </c>
      <c r="N35" s="59" t="str">
        <f t="shared" si="1"/>
        <v/>
      </c>
    </row>
    <row r="36" spans="1:14">
      <c r="A36" s="240">
        <f>IF(Yield!$A$1=7,(Yield!Y40),IF(Yield!$A$1=6,(Yield!U40),IF(Yield!$A$1=5,(Yield!Q40),IF(Yield!$A$1=4,(Yield!M40),IF(Yield!$A$1=3,(Yield!I40),IF(Yield!$A$1=2,(Yield!E40),IF(Yield!$A$1=1,(Yield!A40),0)))))))</f>
        <v>0</v>
      </c>
      <c r="B36" s="59">
        <f>IF(Yield!$A$1=7,(Yield!Z40),IF(Yield!$A$1=6,(Yield!V40),IF(Yield!$A$1=5,(Yield!R40),IF(Yield!$A$1=4,(Yield!N40),IF(Yield!$A$1=3,(Yield!J40),IF(Yield!$A$1=2,(Yield!F40),IF(Yield!$A$1=1,(Yield!B40),0)))))))</f>
        <v>0</v>
      </c>
      <c r="C36" s="60">
        <f>IF(Yield!$A$1=7,(Yield!AA40),IF(Yield!$A$1=6,(Yield!W40),IF(Yield!$A$1=5,(Yield!S40),IF(Yield!$A$1=4,(Yield!O40),IF(Yield!$A$1=3,(Yield!K40),IF(Yield!$A$1=2,(Yield!G40),IF(Yield!$A$1=1,(Yield!C40),0)))))))</f>
        <v>0</v>
      </c>
      <c r="D36" s="59" t="str">
        <f>IF(Yield!$A$2="",0,IF(Yield!$A$2=1,Info!$B$15,IF(Yield!$A$2=2,Info!$B$17,IF(Yield!$A$2=3,Info!$B$19,IF(Yield!$A$2=4,Info!$B$21)))))</f>
        <v/>
      </c>
      <c r="E36" s="61"/>
      <c r="F36" s="240">
        <f>IF(Yield!$A$1=7,(Yield!Y80),IF(Yield!$A$1=6,(Yield!U80),IF(Yield!$A$1=5,(Yield!Q80),IF(Yield!$A$1=4,(Yield!M80),IF(Yield!$A$1=3,(Yield!I80),IF(Yield!$A$1=2,(Yield!E80),IF(Yield!$A$1=1,(Yield!A80),0)))))))</f>
        <v>0</v>
      </c>
      <c r="G36" s="59">
        <f>IF(Yield!$A$1=7,(Yield!Z80),IF(Yield!$A$1=6,(Yield!V80),IF(Yield!$A$1=5,(Yield!R80),IF(Yield!$A$1=4,(Yield!N80),IF(Yield!$A$1=3,(Yield!J80),IF(Yield!$A$1=2,(Yield!F80),IF(Yield!$A$1=1,(Yield!B80),0)))))))</f>
        <v>0</v>
      </c>
      <c r="H36" s="60">
        <f>IF(Yield!$A$1=7,(Yield!AA80),IF(Yield!$A$1=6,(Yield!W80),IF(Yield!$A$1=5,(Yield!S80),IF(Yield!$A$1=4,(Yield!O80),IF(Yield!$A$1=3,(Yield!K80),IF(Yield!$A$1=2,(Yield!G80),IF(Yield!$A$1=1,(Yield!C80),0)))))))</f>
        <v>0</v>
      </c>
      <c r="I36" s="59" t="str">
        <f t="shared" si="0"/>
        <v/>
      </c>
      <c r="J36" s="61"/>
      <c r="K36" s="240">
        <f>IF(Yield!$A$1=7,(Yield!Y120),IF(Yield!$A$1=6,(Yield!U120),IF(Yield!$A$1=5,(Yield!Q120),IF(Yield!$A$1=4,(Yield!M120),IF(Yield!$A$1=3,(Yield!I120),IF(Yield!$A$1=2,(Yield!E120),IF(Yield!$A$1=1,(Yield!A120),0)))))))</f>
        <v>0</v>
      </c>
      <c r="L36" s="59">
        <f>IF(Yield!$A$1=7,(Yield!Z120),IF(Yield!$A$1=6,(Yield!V120),IF(Yield!$A$1=5,(Yield!R120),IF(Yield!$A$1=4,(Yield!N120),IF(Yield!$A$1=3,(Yield!J120),IF(Yield!$A$1=2,(Yield!F120),IF(Yield!$A$1=1,(Yield!B120),0)))))))</f>
        <v>0</v>
      </c>
      <c r="M36" s="60">
        <f>IF(Yield!$A$1=7,(Yield!AA120),IF(Yield!$A$1=6,(Yield!W120),IF(Yield!$A$1=5,(Yield!S120),IF(Yield!$A$1=4,(Yield!O120),IF(Yield!$A$1=3,(Yield!K120),IF(Yield!$A$1=2,(Yield!G120),IF(Yield!$A$1=1,(Yield!C120),0)))))))</f>
        <v>0</v>
      </c>
      <c r="N36" s="59" t="str">
        <f t="shared" si="1"/>
        <v/>
      </c>
    </row>
    <row r="37" spans="1:14">
      <c r="A37" s="240">
        <f>IF(Yield!$A$1=7,(Yield!Y41),IF(Yield!$A$1=6,(Yield!U41),IF(Yield!$A$1=5,(Yield!Q41),IF(Yield!$A$1=4,(Yield!M41),IF(Yield!$A$1=3,(Yield!I41),IF(Yield!$A$1=2,(Yield!E41),IF(Yield!$A$1=1,(Yield!A41),0)))))))</f>
        <v>0</v>
      </c>
      <c r="B37" s="59">
        <f>IF(Yield!$A$1=7,(Yield!Z41),IF(Yield!$A$1=6,(Yield!V41),IF(Yield!$A$1=5,(Yield!R41),IF(Yield!$A$1=4,(Yield!N41),IF(Yield!$A$1=3,(Yield!J41),IF(Yield!$A$1=2,(Yield!F41),IF(Yield!$A$1=1,(Yield!B41),0)))))))</f>
        <v>0</v>
      </c>
      <c r="C37" s="60">
        <f>IF(Yield!$A$1=7,(Yield!AA41),IF(Yield!$A$1=6,(Yield!W41),IF(Yield!$A$1=5,(Yield!S41),IF(Yield!$A$1=4,(Yield!O41),IF(Yield!$A$1=3,(Yield!K41),IF(Yield!$A$1=2,(Yield!G41),IF(Yield!$A$1=1,(Yield!C41),0)))))))</f>
        <v>0</v>
      </c>
      <c r="D37" s="59" t="str">
        <f>IF(Yield!$A$2="",0,IF(Yield!$A$2=1,Info!$B$15,IF(Yield!$A$2=2,Info!$B$17,IF(Yield!$A$2=3,Info!$B$19,IF(Yield!$A$2=4,Info!$B$21)))))</f>
        <v/>
      </c>
      <c r="E37" s="61"/>
      <c r="F37" s="240">
        <f>IF(Yield!$A$1=7,(Yield!Y81),IF(Yield!$A$1=6,(Yield!U81),IF(Yield!$A$1=5,(Yield!Q81),IF(Yield!$A$1=4,(Yield!M81),IF(Yield!$A$1=3,(Yield!I81),IF(Yield!$A$1=2,(Yield!E81),IF(Yield!$A$1=1,(Yield!A81),0)))))))</f>
        <v>0</v>
      </c>
      <c r="G37" s="59">
        <f>IF(Yield!$A$1=7,(Yield!Z81),IF(Yield!$A$1=6,(Yield!V81),IF(Yield!$A$1=5,(Yield!R81),IF(Yield!$A$1=4,(Yield!N81),IF(Yield!$A$1=3,(Yield!J81),IF(Yield!$A$1=2,(Yield!F81),IF(Yield!$A$1=1,(Yield!B81),0)))))))</f>
        <v>0</v>
      </c>
      <c r="H37" s="60">
        <f>IF(Yield!$A$1=7,(Yield!AA81),IF(Yield!$A$1=6,(Yield!W81),IF(Yield!$A$1=5,(Yield!S81),IF(Yield!$A$1=4,(Yield!O81),IF(Yield!$A$1=3,(Yield!K81),IF(Yield!$A$1=2,(Yield!G81),IF(Yield!$A$1=1,(Yield!C81),0)))))))</f>
        <v>0</v>
      </c>
      <c r="I37" s="59" t="str">
        <f t="shared" si="0"/>
        <v/>
      </c>
      <c r="J37" s="61"/>
      <c r="K37" s="240">
        <f>IF(Yield!$A$1=7,(Yield!Y121),IF(Yield!$A$1=6,(Yield!U121),IF(Yield!$A$1=5,(Yield!Q121),IF(Yield!$A$1=4,(Yield!M121),IF(Yield!$A$1=3,(Yield!I121),IF(Yield!$A$1=2,(Yield!E121),IF(Yield!$A$1=1,(Yield!A121),0)))))))</f>
        <v>0</v>
      </c>
      <c r="L37" s="59">
        <f>IF(Yield!$A$1=7,(Yield!Z121),IF(Yield!$A$1=6,(Yield!V121),IF(Yield!$A$1=5,(Yield!R121),IF(Yield!$A$1=4,(Yield!N121),IF(Yield!$A$1=3,(Yield!J121),IF(Yield!$A$1=2,(Yield!F121),IF(Yield!$A$1=1,(Yield!B121),0)))))))</f>
        <v>0</v>
      </c>
      <c r="M37" s="60">
        <f>IF(Yield!$A$1=7,(Yield!AA121),IF(Yield!$A$1=6,(Yield!W121),IF(Yield!$A$1=5,(Yield!S121),IF(Yield!$A$1=4,(Yield!O121),IF(Yield!$A$1=3,(Yield!K121),IF(Yield!$A$1=2,(Yield!G121),IF(Yield!$A$1=1,(Yield!C121),0)))))))</f>
        <v>0</v>
      </c>
      <c r="N37" s="59" t="str">
        <f t="shared" si="1"/>
        <v/>
      </c>
    </row>
    <row r="38" spans="1:14">
      <c r="A38" s="240">
        <f>IF(Yield!$A$1=7,(Yield!Y42),IF(Yield!$A$1=6,(Yield!U42),IF(Yield!$A$1=5,(Yield!Q42),IF(Yield!$A$1=4,(Yield!M42),IF(Yield!$A$1=3,(Yield!I42),IF(Yield!$A$1=2,(Yield!E42),IF(Yield!$A$1=1,(Yield!A42),0)))))))</f>
        <v>0</v>
      </c>
      <c r="B38" s="59">
        <f>IF(Yield!$A$1=7,(Yield!Z42),IF(Yield!$A$1=6,(Yield!V42),IF(Yield!$A$1=5,(Yield!R42),IF(Yield!$A$1=4,(Yield!N42),IF(Yield!$A$1=3,(Yield!J42),IF(Yield!$A$1=2,(Yield!F42),IF(Yield!$A$1=1,(Yield!B42),0)))))))</f>
        <v>0</v>
      </c>
      <c r="C38" s="60">
        <f>IF(Yield!$A$1=7,(Yield!AA42),IF(Yield!$A$1=6,(Yield!W42),IF(Yield!$A$1=5,(Yield!S42),IF(Yield!$A$1=4,(Yield!O42),IF(Yield!$A$1=3,(Yield!K42),IF(Yield!$A$1=2,(Yield!G42),IF(Yield!$A$1=1,(Yield!C42),0)))))))</f>
        <v>0</v>
      </c>
      <c r="D38" s="59" t="str">
        <f>IF(Yield!$A$2="",0,IF(Yield!$A$2=1,Info!$B$15,IF(Yield!$A$2=2,Info!$B$17,IF(Yield!$A$2=3,Info!$B$19,IF(Yield!$A$2=4,Info!$B$21)))))</f>
        <v/>
      </c>
      <c r="E38" s="61"/>
      <c r="F38" s="240">
        <f>IF(Yield!$A$1=7,(Yield!Y82),IF(Yield!$A$1=6,(Yield!U82),IF(Yield!$A$1=5,(Yield!Q82),IF(Yield!$A$1=4,(Yield!M82),IF(Yield!$A$1=3,(Yield!I82),IF(Yield!$A$1=2,(Yield!E82),IF(Yield!$A$1=1,(Yield!A82),0)))))))</f>
        <v>0</v>
      </c>
      <c r="G38" s="59">
        <f>IF(Yield!$A$1=7,(Yield!Z82),IF(Yield!$A$1=6,(Yield!V82),IF(Yield!$A$1=5,(Yield!R82),IF(Yield!$A$1=4,(Yield!N82),IF(Yield!$A$1=3,(Yield!J82),IF(Yield!$A$1=2,(Yield!F82),IF(Yield!$A$1=1,(Yield!B82),0)))))))</f>
        <v>0</v>
      </c>
      <c r="H38" s="60">
        <f>IF(Yield!$A$1=7,(Yield!AA82),IF(Yield!$A$1=6,(Yield!W82),IF(Yield!$A$1=5,(Yield!S82),IF(Yield!$A$1=4,(Yield!O82),IF(Yield!$A$1=3,(Yield!K82),IF(Yield!$A$1=2,(Yield!G82),IF(Yield!$A$1=1,(Yield!C82),0)))))))</f>
        <v>0</v>
      </c>
      <c r="I38" s="59" t="str">
        <f t="shared" si="0"/>
        <v/>
      </c>
      <c r="J38" s="61"/>
      <c r="K38" s="240">
        <f>IF(Yield!$A$1=7,(Yield!Y122),IF(Yield!$A$1=6,(Yield!U122),IF(Yield!$A$1=5,(Yield!Q122),IF(Yield!$A$1=4,(Yield!M122),IF(Yield!$A$1=3,(Yield!I122),IF(Yield!$A$1=2,(Yield!E122),IF(Yield!$A$1=1,(Yield!A122),0)))))))</f>
        <v>0</v>
      </c>
      <c r="L38" s="59">
        <f>IF(Yield!$A$1=7,(Yield!Z122),IF(Yield!$A$1=6,(Yield!V122),IF(Yield!$A$1=5,(Yield!R122),IF(Yield!$A$1=4,(Yield!N122),IF(Yield!$A$1=3,(Yield!J122),IF(Yield!$A$1=2,(Yield!F122),IF(Yield!$A$1=1,(Yield!B122),0)))))))</f>
        <v>0</v>
      </c>
      <c r="M38" s="60">
        <f>IF(Yield!$A$1=7,(Yield!AA122),IF(Yield!$A$1=6,(Yield!W122),IF(Yield!$A$1=5,(Yield!S122),IF(Yield!$A$1=4,(Yield!O122),IF(Yield!$A$1=3,(Yield!K122),IF(Yield!$A$1=2,(Yield!G122),IF(Yield!$A$1=1,(Yield!C122),0)))))))</f>
        <v>0</v>
      </c>
      <c r="N38" s="59" t="str">
        <f t="shared" si="1"/>
        <v/>
      </c>
    </row>
    <row r="39" spans="1:14">
      <c r="A39" s="240">
        <f>IF(Yield!$A$1=7,(Yield!Y43),IF(Yield!$A$1=6,(Yield!U43),IF(Yield!$A$1=5,(Yield!Q43),IF(Yield!$A$1=4,(Yield!M43),IF(Yield!$A$1=3,(Yield!I43),IF(Yield!$A$1=2,(Yield!E43),IF(Yield!$A$1=1,(Yield!A43),0)))))))</f>
        <v>0</v>
      </c>
      <c r="B39" s="59">
        <f>IF(Yield!$A$1=7,(Yield!Z43),IF(Yield!$A$1=6,(Yield!V43),IF(Yield!$A$1=5,(Yield!R43),IF(Yield!$A$1=4,(Yield!N43),IF(Yield!$A$1=3,(Yield!J43),IF(Yield!$A$1=2,(Yield!F43),IF(Yield!$A$1=1,(Yield!B43),0)))))))</f>
        <v>0</v>
      </c>
      <c r="C39" s="60">
        <f>IF(Yield!$A$1=7,(Yield!AA43),IF(Yield!$A$1=6,(Yield!W43),IF(Yield!$A$1=5,(Yield!S43),IF(Yield!$A$1=4,(Yield!O43),IF(Yield!$A$1=3,(Yield!K43),IF(Yield!$A$1=2,(Yield!G43),IF(Yield!$A$1=1,(Yield!C43),0)))))))</f>
        <v>0</v>
      </c>
      <c r="D39" s="59" t="str">
        <f>IF(Yield!$A$2="",0,IF(Yield!$A$2=1,Info!$B$15,IF(Yield!$A$2=2,Info!$B$17,IF(Yield!$A$2=3,Info!$B$19,IF(Yield!$A$2=4,Info!$B$21)))))</f>
        <v/>
      </c>
      <c r="E39" s="61"/>
      <c r="F39" s="240">
        <f>IF(Yield!$A$1=7,(Yield!Y83),IF(Yield!$A$1=6,(Yield!U83),IF(Yield!$A$1=5,(Yield!Q83),IF(Yield!$A$1=4,(Yield!M83),IF(Yield!$A$1=3,(Yield!I83),IF(Yield!$A$1=2,(Yield!E83),IF(Yield!$A$1=1,(Yield!A83),0)))))))</f>
        <v>0</v>
      </c>
      <c r="G39" s="59">
        <f>IF(Yield!$A$1=7,(Yield!Z83),IF(Yield!$A$1=6,(Yield!V83),IF(Yield!$A$1=5,(Yield!R83),IF(Yield!$A$1=4,(Yield!N83),IF(Yield!$A$1=3,(Yield!J83),IF(Yield!$A$1=2,(Yield!F83),IF(Yield!$A$1=1,(Yield!B83),0)))))))</f>
        <v>0</v>
      </c>
      <c r="H39" s="60">
        <f>IF(Yield!$A$1=7,(Yield!AA83),IF(Yield!$A$1=6,(Yield!W83),IF(Yield!$A$1=5,(Yield!S83),IF(Yield!$A$1=4,(Yield!O83),IF(Yield!$A$1=3,(Yield!K83),IF(Yield!$A$1=2,(Yield!G83),IF(Yield!$A$1=1,(Yield!C83),0)))))))</f>
        <v>0</v>
      </c>
      <c r="I39" s="59" t="str">
        <f t="shared" si="0"/>
        <v/>
      </c>
      <c r="J39" s="61"/>
      <c r="K39" s="240">
        <f>IF(Yield!$A$1=7,(Yield!Y123),IF(Yield!$A$1=6,(Yield!U123),IF(Yield!$A$1=5,(Yield!Q123),IF(Yield!$A$1=4,(Yield!M123),IF(Yield!$A$1=3,(Yield!I123),IF(Yield!$A$1=2,(Yield!E123),IF(Yield!$A$1=1,(Yield!A123),0)))))))</f>
        <v>0</v>
      </c>
      <c r="L39" s="59">
        <f>IF(Yield!$A$1=7,(Yield!Z123),IF(Yield!$A$1=6,(Yield!V123),IF(Yield!$A$1=5,(Yield!R123),IF(Yield!$A$1=4,(Yield!N123),IF(Yield!$A$1=3,(Yield!J123),IF(Yield!$A$1=2,(Yield!F123),IF(Yield!$A$1=1,(Yield!B123),0)))))))</f>
        <v>0</v>
      </c>
      <c r="M39" s="60">
        <f>IF(Yield!$A$1=7,(Yield!AA123),IF(Yield!$A$1=6,(Yield!W123),IF(Yield!$A$1=5,(Yield!S123),IF(Yield!$A$1=4,(Yield!O123),IF(Yield!$A$1=3,(Yield!K123),IF(Yield!$A$1=2,(Yield!G123),IF(Yield!$A$1=1,(Yield!C123),0)))))))</f>
        <v>0</v>
      </c>
      <c r="N39" s="59" t="str">
        <f t="shared" si="1"/>
        <v/>
      </c>
    </row>
    <row r="40" spans="1:14">
      <c r="A40" s="240">
        <f>IF(Yield!$A$1=7,(Yield!Y44),IF(Yield!$A$1=6,(Yield!U44),IF(Yield!$A$1=5,(Yield!Q44),IF(Yield!$A$1=4,(Yield!M44),IF(Yield!$A$1=3,(Yield!I44),IF(Yield!$A$1=2,(Yield!E44),IF(Yield!$A$1=1,(Yield!A44),0)))))))</f>
        <v>0</v>
      </c>
      <c r="B40" s="59">
        <f>IF(Yield!$A$1=7,(Yield!Z44),IF(Yield!$A$1=6,(Yield!V44),IF(Yield!$A$1=5,(Yield!R44),IF(Yield!$A$1=4,(Yield!N44),IF(Yield!$A$1=3,(Yield!J44),IF(Yield!$A$1=2,(Yield!F44),IF(Yield!$A$1=1,(Yield!B44),0)))))))</f>
        <v>0</v>
      </c>
      <c r="C40" s="60">
        <f>IF(Yield!$A$1=7,(Yield!AA44),IF(Yield!$A$1=6,(Yield!W44),IF(Yield!$A$1=5,(Yield!S44),IF(Yield!$A$1=4,(Yield!O44),IF(Yield!$A$1=3,(Yield!K44),IF(Yield!$A$1=2,(Yield!G44),IF(Yield!$A$1=1,(Yield!C44),0)))))))</f>
        <v>0</v>
      </c>
      <c r="D40" s="59" t="str">
        <f>IF(Yield!$A$2="",0,IF(Yield!$A$2=1,Info!$B$15,IF(Yield!$A$2=2,Info!$B$17,IF(Yield!$A$2=3,Info!$B$19,IF(Yield!$A$2=4,Info!$B$21)))))</f>
        <v/>
      </c>
      <c r="E40" s="61"/>
      <c r="F40" s="240">
        <f>IF(Yield!$A$1=7,(Yield!Y84),IF(Yield!$A$1=6,(Yield!U84),IF(Yield!$A$1=5,(Yield!Q84),IF(Yield!$A$1=4,(Yield!M84),IF(Yield!$A$1=3,(Yield!I84),IF(Yield!$A$1=2,(Yield!E84),IF(Yield!$A$1=1,(Yield!A84),0)))))))</f>
        <v>0</v>
      </c>
      <c r="G40" s="59">
        <f>IF(Yield!$A$1=7,(Yield!Z84),IF(Yield!$A$1=6,(Yield!V84),IF(Yield!$A$1=5,(Yield!R84),IF(Yield!$A$1=4,(Yield!N84),IF(Yield!$A$1=3,(Yield!J84),IF(Yield!$A$1=2,(Yield!F84),IF(Yield!$A$1=1,(Yield!B84),0)))))))</f>
        <v>0</v>
      </c>
      <c r="H40" s="60">
        <f>IF(Yield!$A$1=7,(Yield!AA84),IF(Yield!$A$1=6,(Yield!W84),IF(Yield!$A$1=5,(Yield!S84),IF(Yield!$A$1=4,(Yield!O84),IF(Yield!$A$1=3,(Yield!K84),IF(Yield!$A$1=2,(Yield!G84),IF(Yield!$A$1=1,(Yield!C84),0)))))))</f>
        <v>0</v>
      </c>
      <c r="I40" s="59" t="str">
        <f t="shared" si="0"/>
        <v/>
      </c>
      <c r="J40" s="61"/>
      <c r="K40" s="240">
        <f>IF(Yield!$A$1=7,(Yield!Y124),IF(Yield!$A$1=6,(Yield!U124),IF(Yield!$A$1=5,(Yield!Q124),IF(Yield!$A$1=4,(Yield!M124),IF(Yield!$A$1=3,(Yield!I124),IF(Yield!$A$1=2,(Yield!E124),IF(Yield!$A$1=1,(Yield!A124),0)))))))</f>
        <v>0</v>
      </c>
      <c r="L40" s="59">
        <f>IF(Yield!$A$1=7,(Yield!Z124),IF(Yield!$A$1=6,(Yield!V124),IF(Yield!$A$1=5,(Yield!R124),IF(Yield!$A$1=4,(Yield!N124),IF(Yield!$A$1=3,(Yield!J124),IF(Yield!$A$1=2,(Yield!F124),IF(Yield!$A$1=1,(Yield!B124),0)))))))</f>
        <v>0</v>
      </c>
      <c r="M40" s="60">
        <f>IF(Yield!$A$1=7,(Yield!AA124),IF(Yield!$A$1=6,(Yield!W124),IF(Yield!$A$1=5,(Yield!S124),IF(Yield!$A$1=4,(Yield!O124),IF(Yield!$A$1=3,(Yield!K124),IF(Yield!$A$1=2,(Yield!G124),IF(Yield!$A$1=1,(Yield!C124),0)))))))</f>
        <v>0</v>
      </c>
      <c r="N40" s="59" t="str">
        <f t="shared" si="1"/>
        <v/>
      </c>
    </row>
    <row r="41" spans="1:14">
      <c r="A41" s="240">
        <f>IF(Yield!$A$1=7,(Yield!Y45),IF(Yield!$A$1=6,(Yield!U45),IF(Yield!$A$1=5,(Yield!Q45),IF(Yield!$A$1=4,(Yield!M45),IF(Yield!$A$1=3,(Yield!I45),IF(Yield!$A$1=2,(Yield!E45),IF(Yield!$A$1=1,(Yield!A45),0)))))))</f>
        <v>0</v>
      </c>
      <c r="B41" s="59">
        <f>IF(Yield!$A$1=7,(Yield!Z45),IF(Yield!$A$1=6,(Yield!V45),IF(Yield!$A$1=5,(Yield!R45),IF(Yield!$A$1=4,(Yield!N45),IF(Yield!$A$1=3,(Yield!J45),IF(Yield!$A$1=2,(Yield!F45),IF(Yield!$A$1=1,(Yield!B45),0)))))))</f>
        <v>0</v>
      </c>
      <c r="C41" s="60">
        <f>IF(Yield!$A$1=7,(Yield!AA45),IF(Yield!$A$1=6,(Yield!W45),IF(Yield!$A$1=5,(Yield!S45),IF(Yield!$A$1=4,(Yield!O45),IF(Yield!$A$1=3,(Yield!K45),IF(Yield!$A$1=2,(Yield!G45),IF(Yield!$A$1=1,(Yield!C45),0)))))))</f>
        <v>0</v>
      </c>
      <c r="D41" s="59" t="str">
        <f>IF(Yield!$A$2="",0,IF(Yield!$A$2=1,Info!$B$15,IF(Yield!$A$2=2,Info!$B$17,IF(Yield!$A$2=3,Info!$B$19,IF(Yield!$A$2=4,Info!$B$21)))))</f>
        <v/>
      </c>
      <c r="E41" s="61"/>
      <c r="F41" s="240">
        <f>IF(Yield!$A$1=7,(Yield!Y85),IF(Yield!$A$1=6,(Yield!U85),IF(Yield!$A$1=5,(Yield!Q85),IF(Yield!$A$1=4,(Yield!M85),IF(Yield!$A$1=3,(Yield!I85),IF(Yield!$A$1=2,(Yield!E85),IF(Yield!$A$1=1,(Yield!A85),0)))))))</f>
        <v>0</v>
      </c>
      <c r="G41" s="59">
        <f>IF(Yield!$A$1=7,(Yield!Z85),IF(Yield!$A$1=6,(Yield!V85),IF(Yield!$A$1=5,(Yield!R85),IF(Yield!$A$1=4,(Yield!N85),IF(Yield!$A$1=3,(Yield!J85),IF(Yield!$A$1=2,(Yield!F85),IF(Yield!$A$1=1,(Yield!B85),0)))))))</f>
        <v>0</v>
      </c>
      <c r="H41" s="60">
        <f>IF(Yield!$A$1=7,(Yield!AA85),IF(Yield!$A$1=6,(Yield!W85),IF(Yield!$A$1=5,(Yield!S85),IF(Yield!$A$1=4,(Yield!O85),IF(Yield!$A$1=3,(Yield!K85),IF(Yield!$A$1=2,(Yield!G85),IF(Yield!$A$1=1,(Yield!C85),0)))))))</f>
        <v>0</v>
      </c>
      <c r="I41" s="59" t="str">
        <f t="shared" si="0"/>
        <v/>
      </c>
      <c r="J41" s="61"/>
      <c r="K41" s="240">
        <f>IF(Yield!$A$1=7,(Yield!Y125),IF(Yield!$A$1=6,(Yield!U125),IF(Yield!$A$1=5,(Yield!Q125),IF(Yield!$A$1=4,(Yield!M125),IF(Yield!$A$1=3,(Yield!I125),IF(Yield!$A$1=2,(Yield!E125),IF(Yield!$A$1=1,(Yield!A125),0)))))))</f>
        <v>0</v>
      </c>
      <c r="L41" s="59">
        <f>IF(Yield!$A$1=7,(Yield!Z125),IF(Yield!$A$1=6,(Yield!V125),IF(Yield!$A$1=5,(Yield!R125),IF(Yield!$A$1=4,(Yield!N125),IF(Yield!$A$1=3,(Yield!J125),IF(Yield!$A$1=2,(Yield!F125),IF(Yield!$A$1=1,(Yield!B125),0)))))))</f>
        <v>0</v>
      </c>
      <c r="M41" s="60">
        <f>IF(Yield!$A$1=7,(Yield!AA125),IF(Yield!$A$1=6,(Yield!W125),IF(Yield!$A$1=5,(Yield!S125),IF(Yield!$A$1=4,(Yield!O125),IF(Yield!$A$1=3,(Yield!K125),IF(Yield!$A$1=2,(Yield!G125),IF(Yield!$A$1=1,(Yield!C125),0)))))))</f>
        <v>0</v>
      </c>
      <c r="N41" s="59" t="str">
        <f t="shared" si="1"/>
        <v/>
      </c>
    </row>
    <row r="42" spans="1:14">
      <c r="A42" s="240">
        <f>IF(Yield!$A$1=7,(Yield!Y46),IF(Yield!$A$1=6,(Yield!U46),IF(Yield!$A$1=5,(Yield!Q46),IF(Yield!$A$1=4,(Yield!M46),IF(Yield!$A$1=3,(Yield!I46),IF(Yield!$A$1=2,(Yield!E46),IF(Yield!$A$1=1,(Yield!A46),0)))))))</f>
        <v>0</v>
      </c>
      <c r="B42" s="59">
        <f>IF(Yield!$A$1=7,(Yield!Z46),IF(Yield!$A$1=6,(Yield!V46),IF(Yield!$A$1=5,(Yield!R46),IF(Yield!$A$1=4,(Yield!N46),IF(Yield!$A$1=3,(Yield!J46),IF(Yield!$A$1=2,(Yield!F46),IF(Yield!$A$1=1,(Yield!B46),0)))))))</f>
        <v>0</v>
      </c>
      <c r="C42" s="60">
        <f>IF(Yield!$A$1=7,(Yield!AA46),IF(Yield!$A$1=6,(Yield!W46),IF(Yield!$A$1=5,(Yield!S46),IF(Yield!$A$1=4,(Yield!O46),IF(Yield!$A$1=3,(Yield!K46),IF(Yield!$A$1=2,(Yield!G46),IF(Yield!$A$1=1,(Yield!C46),0)))))))</f>
        <v>0</v>
      </c>
      <c r="D42" s="59" t="str">
        <f>IF(Yield!$A$2="",0,IF(Yield!$A$2=1,Info!$B$15,IF(Yield!$A$2=2,Info!$B$17,IF(Yield!$A$2=3,Info!$B$19,IF(Yield!$A$2=4,Info!$B$21)))))</f>
        <v/>
      </c>
      <c r="E42" s="61"/>
      <c r="F42" s="240">
        <f>IF(Yield!$A$1=7,(Yield!Y86),IF(Yield!$A$1=6,(Yield!U86),IF(Yield!$A$1=5,(Yield!Q86),IF(Yield!$A$1=4,(Yield!M86),IF(Yield!$A$1=3,(Yield!I86),IF(Yield!$A$1=2,(Yield!E86),IF(Yield!$A$1=1,(Yield!A86),0)))))))</f>
        <v>0</v>
      </c>
      <c r="G42" s="59">
        <f>IF(Yield!$A$1=7,(Yield!Z86),IF(Yield!$A$1=6,(Yield!V86),IF(Yield!$A$1=5,(Yield!R86),IF(Yield!$A$1=4,(Yield!N86),IF(Yield!$A$1=3,(Yield!J86),IF(Yield!$A$1=2,(Yield!F86),IF(Yield!$A$1=1,(Yield!B86),0)))))))</f>
        <v>0</v>
      </c>
      <c r="H42" s="60">
        <f>IF(Yield!$A$1=7,(Yield!AA86),IF(Yield!$A$1=6,(Yield!W86),IF(Yield!$A$1=5,(Yield!S86),IF(Yield!$A$1=4,(Yield!O86),IF(Yield!$A$1=3,(Yield!K86),IF(Yield!$A$1=2,(Yield!G86),IF(Yield!$A$1=1,(Yield!C86),0)))))))</f>
        <v>0</v>
      </c>
      <c r="I42" s="59" t="str">
        <f t="shared" si="0"/>
        <v/>
      </c>
      <c r="J42" s="61"/>
      <c r="K42" s="240">
        <f>IF(Yield!$A$1=7,(Yield!Y126),IF(Yield!$A$1=6,(Yield!U126),IF(Yield!$A$1=5,(Yield!Q126),IF(Yield!$A$1=4,(Yield!M126),IF(Yield!$A$1=3,(Yield!I126),IF(Yield!$A$1=2,(Yield!E126),IF(Yield!$A$1=1,(Yield!A126),0)))))))</f>
        <v>0</v>
      </c>
      <c r="L42" s="59">
        <f>IF(Yield!$A$1=7,(Yield!Z126),IF(Yield!$A$1=6,(Yield!V126),IF(Yield!$A$1=5,(Yield!R126),IF(Yield!$A$1=4,(Yield!N126),IF(Yield!$A$1=3,(Yield!J126),IF(Yield!$A$1=2,(Yield!F126),IF(Yield!$A$1=1,(Yield!B126),0)))))))</f>
        <v>0</v>
      </c>
      <c r="M42" s="60">
        <f>IF(Yield!$A$1=7,(Yield!AA126),IF(Yield!$A$1=6,(Yield!W126),IF(Yield!$A$1=5,(Yield!S126),IF(Yield!$A$1=4,(Yield!O126),IF(Yield!$A$1=3,(Yield!K126),IF(Yield!$A$1=2,(Yield!G126),IF(Yield!$A$1=1,(Yield!C126),0)))))))</f>
        <v>0</v>
      </c>
      <c r="N42" s="59" t="str">
        <f t="shared" si="1"/>
        <v/>
      </c>
    </row>
    <row r="43" spans="1:14">
      <c r="A43" s="240">
        <f>IF(Yield!$A$1=7,(Yield!Y47),IF(Yield!$A$1=6,(Yield!U47),IF(Yield!$A$1=5,(Yield!Q47),IF(Yield!$A$1=4,(Yield!M47),IF(Yield!$A$1=3,(Yield!I47),IF(Yield!$A$1=2,(Yield!E47),IF(Yield!$A$1=1,(Yield!A47),0)))))))</f>
        <v>0</v>
      </c>
      <c r="B43" s="59">
        <f>IF(Yield!$A$1=7,(Yield!Z47),IF(Yield!$A$1=6,(Yield!V47),IF(Yield!$A$1=5,(Yield!R47),IF(Yield!$A$1=4,(Yield!N47),IF(Yield!$A$1=3,(Yield!J47),IF(Yield!$A$1=2,(Yield!F47),IF(Yield!$A$1=1,(Yield!B47),0)))))))</f>
        <v>0</v>
      </c>
      <c r="C43" s="60">
        <f>IF(Yield!$A$1=7,(Yield!AA47),IF(Yield!$A$1=6,(Yield!W47),IF(Yield!$A$1=5,(Yield!S47),IF(Yield!$A$1=4,(Yield!O47),IF(Yield!$A$1=3,(Yield!K47),IF(Yield!$A$1=2,(Yield!G47),IF(Yield!$A$1=1,(Yield!C47),0)))))))</f>
        <v>0</v>
      </c>
      <c r="D43" s="59" t="str">
        <f>IF(Yield!$A$2="",0,IF(Yield!$A$2=1,Info!$B$15,IF(Yield!$A$2=2,Info!$B$17,IF(Yield!$A$2=3,Info!$B$19,IF(Yield!$A$2=4,Info!$B$21)))))</f>
        <v/>
      </c>
      <c r="E43" s="61"/>
      <c r="F43" s="240">
        <f>IF(Yield!$A$1=7,(Yield!Y87),IF(Yield!$A$1=6,(Yield!U87),IF(Yield!$A$1=5,(Yield!Q87),IF(Yield!$A$1=4,(Yield!M87),IF(Yield!$A$1=3,(Yield!I87),IF(Yield!$A$1=2,(Yield!E87),IF(Yield!$A$1=1,(Yield!A87),0)))))))</f>
        <v>0</v>
      </c>
      <c r="G43" s="59">
        <f>IF(Yield!$A$1=7,(Yield!Z87),IF(Yield!$A$1=6,(Yield!V87),IF(Yield!$A$1=5,(Yield!R87),IF(Yield!$A$1=4,(Yield!N87),IF(Yield!$A$1=3,(Yield!J87),IF(Yield!$A$1=2,(Yield!F87),IF(Yield!$A$1=1,(Yield!B87),0)))))))</f>
        <v>0</v>
      </c>
      <c r="H43" s="60">
        <f>IF(Yield!$A$1=7,(Yield!AA87),IF(Yield!$A$1=6,(Yield!W87),IF(Yield!$A$1=5,(Yield!S87),IF(Yield!$A$1=4,(Yield!O87),IF(Yield!$A$1=3,(Yield!K87),IF(Yield!$A$1=2,(Yield!G87),IF(Yield!$A$1=1,(Yield!C87),0)))))))</f>
        <v>0</v>
      </c>
      <c r="I43" s="59" t="str">
        <f t="shared" si="0"/>
        <v/>
      </c>
      <c r="J43" s="61"/>
      <c r="K43" s="240">
        <f>IF(Yield!$A$1=7,(Yield!Y127),IF(Yield!$A$1=6,(Yield!U127),IF(Yield!$A$1=5,(Yield!Q127),IF(Yield!$A$1=4,(Yield!M127),IF(Yield!$A$1=3,(Yield!I127),IF(Yield!$A$1=2,(Yield!E127),IF(Yield!$A$1=1,(Yield!A127),0)))))))</f>
        <v>0</v>
      </c>
      <c r="L43" s="59">
        <f>IF(Yield!$A$1=7,(Yield!Z127),IF(Yield!$A$1=6,(Yield!V127),IF(Yield!$A$1=5,(Yield!R127),IF(Yield!$A$1=4,(Yield!N127),IF(Yield!$A$1=3,(Yield!J127),IF(Yield!$A$1=2,(Yield!F127),IF(Yield!$A$1=1,(Yield!B127),0)))))))</f>
        <v>0</v>
      </c>
      <c r="M43" s="60">
        <f>IF(Yield!$A$1=7,(Yield!AA127),IF(Yield!$A$1=6,(Yield!W127),IF(Yield!$A$1=5,(Yield!S127),IF(Yield!$A$1=4,(Yield!O127),IF(Yield!$A$1=3,(Yield!K127),IF(Yield!$A$1=2,(Yield!G127),IF(Yield!$A$1=1,(Yield!C127),0)))))))</f>
        <v>0</v>
      </c>
      <c r="N43" s="59" t="str">
        <f t="shared" si="1"/>
        <v/>
      </c>
    </row>
    <row r="44" spans="1:14">
      <c r="A44" s="240">
        <f>IF(Yield!$A$1=7,(Yield!Y48),IF(Yield!$A$1=6,(Yield!U48),IF(Yield!$A$1=5,(Yield!Q48),IF(Yield!$A$1=4,(Yield!M48),IF(Yield!$A$1=3,(Yield!I48),IF(Yield!$A$1=2,(Yield!E48),IF(Yield!$A$1=1,(Yield!A48),0)))))))</f>
        <v>0</v>
      </c>
      <c r="B44" s="59">
        <f>IF(Yield!$A$1=7,(Yield!Z48),IF(Yield!$A$1=6,(Yield!V48),IF(Yield!$A$1=5,(Yield!R48),IF(Yield!$A$1=4,(Yield!N48),IF(Yield!$A$1=3,(Yield!J48),IF(Yield!$A$1=2,(Yield!F48),IF(Yield!$A$1=1,(Yield!B48),0)))))))</f>
        <v>0</v>
      </c>
      <c r="C44" s="60">
        <f>IF(Yield!$A$1=7,(Yield!AA48),IF(Yield!$A$1=6,(Yield!W48),IF(Yield!$A$1=5,(Yield!S48),IF(Yield!$A$1=4,(Yield!O48),IF(Yield!$A$1=3,(Yield!K48),IF(Yield!$A$1=2,(Yield!G48),IF(Yield!$A$1=1,(Yield!C48),0)))))))</f>
        <v>0</v>
      </c>
      <c r="D44" s="59" t="str">
        <f>IF(Yield!$A$2="",0,IF(Yield!$A$2=1,Info!$B$15,IF(Yield!$A$2=2,Info!$B$17,IF(Yield!$A$2=3,Info!$B$19,IF(Yield!$A$2=4,Info!$B$21)))))</f>
        <v/>
      </c>
      <c r="E44" s="61"/>
      <c r="F44" s="240">
        <f>IF(Yield!$A$1=7,(Yield!Y88),IF(Yield!$A$1=6,(Yield!U88),IF(Yield!$A$1=5,(Yield!Q88),IF(Yield!$A$1=4,(Yield!M88),IF(Yield!$A$1=3,(Yield!I88),IF(Yield!$A$1=2,(Yield!E88),IF(Yield!$A$1=1,(Yield!A88),0)))))))</f>
        <v>0</v>
      </c>
      <c r="G44" s="59">
        <f>IF(Yield!$A$1=7,(Yield!Z88),IF(Yield!$A$1=6,(Yield!V88),IF(Yield!$A$1=5,(Yield!R88),IF(Yield!$A$1=4,(Yield!N88),IF(Yield!$A$1=3,(Yield!J88),IF(Yield!$A$1=2,(Yield!F88),IF(Yield!$A$1=1,(Yield!B88),0)))))))</f>
        <v>0</v>
      </c>
      <c r="H44" s="60">
        <f>IF(Yield!$A$1=7,(Yield!AA88),IF(Yield!$A$1=6,(Yield!W88),IF(Yield!$A$1=5,(Yield!S88),IF(Yield!$A$1=4,(Yield!O88),IF(Yield!$A$1=3,(Yield!K88),IF(Yield!$A$1=2,(Yield!G88),IF(Yield!$A$1=1,(Yield!C88),0)))))))</f>
        <v>0</v>
      </c>
      <c r="I44" s="59" t="str">
        <f t="shared" si="0"/>
        <v/>
      </c>
      <c r="J44" s="61"/>
      <c r="K44" s="240">
        <f>IF(Yield!$A$1=7,(Yield!Y128),IF(Yield!$A$1=6,(Yield!U128),IF(Yield!$A$1=5,(Yield!Q128),IF(Yield!$A$1=4,(Yield!M128),IF(Yield!$A$1=3,(Yield!I128),IF(Yield!$A$1=2,(Yield!E128),IF(Yield!$A$1=1,(Yield!A128),0)))))))</f>
        <v>0</v>
      </c>
      <c r="L44" s="59">
        <f>IF(Yield!$A$1=7,(Yield!Z128),IF(Yield!$A$1=6,(Yield!V128),IF(Yield!$A$1=5,(Yield!R128),IF(Yield!$A$1=4,(Yield!N128),IF(Yield!$A$1=3,(Yield!J128),IF(Yield!$A$1=2,(Yield!F128),IF(Yield!$A$1=1,(Yield!B128),0)))))))</f>
        <v>0</v>
      </c>
      <c r="M44" s="60">
        <f>IF(Yield!$A$1=7,(Yield!AA128),IF(Yield!$A$1=6,(Yield!W128),IF(Yield!$A$1=5,(Yield!S128),IF(Yield!$A$1=4,(Yield!O128),IF(Yield!$A$1=3,(Yield!K128),IF(Yield!$A$1=2,(Yield!G128),IF(Yield!$A$1=1,(Yield!C128),0)))))))</f>
        <v>0</v>
      </c>
      <c r="N44" s="59" t="str">
        <f t="shared" si="1"/>
        <v/>
      </c>
    </row>
    <row r="45" spans="1:14">
      <c r="A45" s="240">
        <f>IF(Yield!$A$1=7,(Yield!Y49),IF(Yield!$A$1=6,(Yield!U49),IF(Yield!$A$1=5,(Yield!Q49),IF(Yield!$A$1=4,(Yield!M49),IF(Yield!$A$1=3,(Yield!I49),IF(Yield!$A$1=2,(Yield!E49),IF(Yield!$A$1=1,(Yield!A49),0)))))))</f>
        <v>0</v>
      </c>
      <c r="B45" s="59">
        <f>IF(Yield!$A$1=7,(Yield!Z49),IF(Yield!$A$1=6,(Yield!V49),IF(Yield!$A$1=5,(Yield!R49),IF(Yield!$A$1=4,(Yield!N49),IF(Yield!$A$1=3,(Yield!J49),IF(Yield!$A$1=2,(Yield!F49),IF(Yield!$A$1=1,(Yield!B49),0)))))))</f>
        <v>0</v>
      </c>
      <c r="C45" s="60">
        <f>IF(Yield!$A$1=7,(Yield!AA49),IF(Yield!$A$1=6,(Yield!W49),IF(Yield!$A$1=5,(Yield!S49),IF(Yield!$A$1=4,(Yield!O49),IF(Yield!$A$1=3,(Yield!K49),IF(Yield!$A$1=2,(Yield!G49),IF(Yield!$A$1=1,(Yield!C49),0)))))))</f>
        <v>0</v>
      </c>
      <c r="D45" s="59" t="str">
        <f>IF(Yield!$A$2="",0,IF(Yield!$A$2=1,Info!$B$15,IF(Yield!$A$2=2,Info!$B$17,IF(Yield!$A$2=3,Info!$B$19,IF(Yield!$A$2=4,Info!$B$21)))))</f>
        <v/>
      </c>
      <c r="E45" s="61"/>
      <c r="F45" s="240">
        <f>IF(Yield!$A$1=7,(Yield!Y89),IF(Yield!$A$1=6,(Yield!U89),IF(Yield!$A$1=5,(Yield!Q89),IF(Yield!$A$1=4,(Yield!M89),IF(Yield!$A$1=3,(Yield!I89),IF(Yield!$A$1=2,(Yield!E89),IF(Yield!$A$1=1,(Yield!A89),0)))))))</f>
        <v>0</v>
      </c>
      <c r="G45" s="59">
        <f>IF(Yield!$A$1=7,(Yield!Z89),IF(Yield!$A$1=6,(Yield!V89),IF(Yield!$A$1=5,(Yield!R89),IF(Yield!$A$1=4,(Yield!N89),IF(Yield!$A$1=3,(Yield!J89),IF(Yield!$A$1=2,(Yield!F89),IF(Yield!$A$1=1,(Yield!B89),0)))))))</f>
        <v>0</v>
      </c>
      <c r="H45" s="60">
        <f>IF(Yield!$A$1=7,(Yield!AA89),IF(Yield!$A$1=6,(Yield!W89),IF(Yield!$A$1=5,(Yield!S89),IF(Yield!$A$1=4,(Yield!O89),IF(Yield!$A$1=3,(Yield!K89),IF(Yield!$A$1=2,(Yield!G89),IF(Yield!$A$1=1,(Yield!C89),0)))))))</f>
        <v>0</v>
      </c>
      <c r="I45" s="59" t="str">
        <f t="shared" si="0"/>
        <v/>
      </c>
      <c r="J45" s="61"/>
      <c r="K45" s="240">
        <f>IF(Yield!$A$1=7,(Yield!Y129),IF(Yield!$A$1=6,(Yield!U129),IF(Yield!$A$1=5,(Yield!Q129),IF(Yield!$A$1=4,(Yield!M129),IF(Yield!$A$1=3,(Yield!I129),IF(Yield!$A$1=2,(Yield!E129),IF(Yield!$A$1=1,(Yield!A129),0)))))))</f>
        <v>0</v>
      </c>
      <c r="L45" s="59">
        <f>IF(Yield!$A$1=7,(Yield!Z129),IF(Yield!$A$1=6,(Yield!V129),IF(Yield!$A$1=5,(Yield!R129),IF(Yield!$A$1=4,(Yield!N129),IF(Yield!$A$1=3,(Yield!J129),IF(Yield!$A$1=2,(Yield!F129),IF(Yield!$A$1=1,(Yield!B129),0)))))))</f>
        <v>0</v>
      </c>
      <c r="M45" s="60">
        <f>IF(Yield!$A$1=7,(Yield!AA129),IF(Yield!$A$1=6,(Yield!W129),IF(Yield!$A$1=5,(Yield!S129),IF(Yield!$A$1=4,(Yield!O129),IF(Yield!$A$1=3,(Yield!K129),IF(Yield!$A$1=2,(Yield!G129),IF(Yield!$A$1=1,(Yield!C129),0)))))))</f>
        <v>0</v>
      </c>
      <c r="N45" s="59" t="str">
        <f t="shared" si="1"/>
        <v/>
      </c>
    </row>
    <row r="46" spans="1:14">
      <c r="A46" s="240">
        <f>IF(Yield!$A$1=7,(Yield!Y50),IF(Yield!$A$1=6,(Yield!U50),IF(Yield!$A$1=5,(Yield!Q50),IF(Yield!$A$1=4,(Yield!M50),IF(Yield!$A$1=3,(Yield!I50),IF(Yield!$A$1=2,(Yield!E50),IF(Yield!$A$1=1,(Yield!A50),0)))))))</f>
        <v>0</v>
      </c>
      <c r="B46" s="59">
        <f>IF(Yield!$A$1=7,(Yield!Z50),IF(Yield!$A$1=6,(Yield!V50),IF(Yield!$A$1=5,(Yield!R50),IF(Yield!$A$1=4,(Yield!N50),IF(Yield!$A$1=3,(Yield!J50),IF(Yield!$A$1=2,(Yield!F50),IF(Yield!$A$1=1,(Yield!B50),0)))))))</f>
        <v>0</v>
      </c>
      <c r="C46" s="60">
        <f>IF(Yield!$A$1=7,(Yield!AA50),IF(Yield!$A$1=6,(Yield!W50),IF(Yield!$A$1=5,(Yield!S50),IF(Yield!$A$1=4,(Yield!O50),IF(Yield!$A$1=3,(Yield!K50),IF(Yield!$A$1=2,(Yield!G50),IF(Yield!$A$1=1,(Yield!C50),0)))))))</f>
        <v>0</v>
      </c>
      <c r="D46" s="59" t="str">
        <f>IF(Yield!$A$2="",0,IF(Yield!$A$2=1,Info!$B$15,IF(Yield!$A$2=2,Info!$B$17,IF(Yield!$A$2=3,Info!$B$19,IF(Yield!$A$2=4,Info!$B$21)))))</f>
        <v/>
      </c>
      <c r="E46" s="61"/>
      <c r="F46" s="240">
        <f>IF(Yield!$A$1=7,(Yield!Y90),IF(Yield!$A$1=6,(Yield!U90),IF(Yield!$A$1=5,(Yield!Q90),IF(Yield!$A$1=4,(Yield!M90),IF(Yield!$A$1=3,(Yield!I90),IF(Yield!$A$1=2,(Yield!E90),IF(Yield!$A$1=1,(Yield!A90),0)))))))</f>
        <v>0</v>
      </c>
      <c r="G46" s="59">
        <f>IF(Yield!$A$1=7,(Yield!Z90),IF(Yield!$A$1=6,(Yield!V90),IF(Yield!$A$1=5,(Yield!R90),IF(Yield!$A$1=4,(Yield!N90),IF(Yield!$A$1=3,(Yield!J90),IF(Yield!$A$1=2,(Yield!F90),IF(Yield!$A$1=1,(Yield!B90),0)))))))</f>
        <v>0</v>
      </c>
      <c r="H46" s="60">
        <f>IF(Yield!$A$1=7,(Yield!AA90),IF(Yield!$A$1=6,(Yield!W90),IF(Yield!$A$1=5,(Yield!S90),IF(Yield!$A$1=4,(Yield!O90),IF(Yield!$A$1=3,(Yield!K90),IF(Yield!$A$1=2,(Yield!G90),IF(Yield!$A$1=1,(Yield!C90),0)))))))</f>
        <v>0</v>
      </c>
      <c r="I46" s="59" t="str">
        <f t="shared" si="0"/>
        <v/>
      </c>
      <c r="J46" s="61"/>
      <c r="K46" s="240">
        <f>IF(Yield!$A$1=7,(Yield!Y130),IF(Yield!$A$1=6,(Yield!U130),IF(Yield!$A$1=5,(Yield!Q130),IF(Yield!$A$1=4,(Yield!M130),IF(Yield!$A$1=3,(Yield!I130),IF(Yield!$A$1=2,(Yield!E130),IF(Yield!$A$1=1,(Yield!A130),0)))))))</f>
        <v>0</v>
      </c>
      <c r="L46" s="59">
        <f>IF(Yield!$A$1=7,(Yield!Z130),IF(Yield!$A$1=6,(Yield!V130),IF(Yield!$A$1=5,(Yield!R130),IF(Yield!$A$1=4,(Yield!N130),IF(Yield!$A$1=3,(Yield!J130),IF(Yield!$A$1=2,(Yield!F130),IF(Yield!$A$1=1,(Yield!B130),0)))))))</f>
        <v>0</v>
      </c>
      <c r="M46" s="60">
        <f>IF(Yield!$A$1=7,(Yield!AA130),IF(Yield!$A$1=6,(Yield!W130),IF(Yield!$A$1=5,(Yield!S130),IF(Yield!$A$1=4,(Yield!O130),IF(Yield!$A$1=3,(Yield!K130),IF(Yield!$A$1=2,(Yield!G130),IF(Yield!$A$1=1,(Yield!C130),0)))))))</f>
        <v>0</v>
      </c>
      <c r="N46" s="59" t="str">
        <f t="shared" si="1"/>
        <v/>
      </c>
    </row>
    <row r="47" spans="1:14">
      <c r="A47" s="240">
        <f>IF(Yield!$A$1=7,(Yield!Y51),IF(Yield!$A$1=6,(Yield!U51),IF(Yield!$A$1=5,(Yield!Q51),IF(Yield!$A$1=4,(Yield!M51),IF(Yield!$A$1=3,(Yield!I51),IF(Yield!$A$1=2,(Yield!E51),IF(Yield!$A$1=1,(Yield!A51),0)))))))</f>
        <v>0</v>
      </c>
      <c r="B47" s="59">
        <f>IF(Yield!$A$1=7,(Yield!Z51),IF(Yield!$A$1=6,(Yield!V51),IF(Yield!$A$1=5,(Yield!R51),IF(Yield!$A$1=4,(Yield!N51),IF(Yield!$A$1=3,(Yield!J51),IF(Yield!$A$1=2,(Yield!F51),IF(Yield!$A$1=1,(Yield!B51),0)))))))</f>
        <v>0</v>
      </c>
      <c r="C47" s="60">
        <f>IF(Yield!$A$1=7,(Yield!AA51),IF(Yield!$A$1=6,(Yield!W51),IF(Yield!$A$1=5,(Yield!S51),IF(Yield!$A$1=4,(Yield!O51),IF(Yield!$A$1=3,(Yield!K51),IF(Yield!$A$1=2,(Yield!G51),IF(Yield!$A$1=1,(Yield!C51),0)))))))</f>
        <v>0</v>
      </c>
      <c r="D47" s="59" t="str">
        <f>IF(Yield!$A$2="",0,IF(Yield!$A$2=1,Info!$B$15,IF(Yield!$A$2=2,Info!$B$17,IF(Yield!$A$2=3,Info!$B$19,IF(Yield!$A$2=4,Info!$B$21)))))</f>
        <v/>
      </c>
      <c r="E47" s="61"/>
      <c r="F47" s="240">
        <f>IF(Yield!$A$1=7,(Yield!Y91),IF(Yield!$A$1=6,(Yield!U91),IF(Yield!$A$1=5,(Yield!Q91),IF(Yield!$A$1=4,(Yield!M91),IF(Yield!$A$1=3,(Yield!I91),IF(Yield!$A$1=2,(Yield!E91),IF(Yield!$A$1=1,(Yield!A91),0)))))))</f>
        <v>0</v>
      </c>
      <c r="G47" s="59">
        <f>IF(Yield!$A$1=7,(Yield!Z91),IF(Yield!$A$1=6,(Yield!V91),IF(Yield!$A$1=5,(Yield!R91),IF(Yield!$A$1=4,(Yield!N91),IF(Yield!$A$1=3,(Yield!J91),IF(Yield!$A$1=2,(Yield!F91),IF(Yield!$A$1=1,(Yield!B91),0)))))))</f>
        <v>0</v>
      </c>
      <c r="H47" s="60">
        <f>IF(Yield!$A$1=7,(Yield!AA91),IF(Yield!$A$1=6,(Yield!W91),IF(Yield!$A$1=5,(Yield!S91),IF(Yield!$A$1=4,(Yield!O91),IF(Yield!$A$1=3,(Yield!K91),IF(Yield!$A$1=2,(Yield!G91),IF(Yield!$A$1=1,(Yield!C91),0)))))))</f>
        <v>0</v>
      </c>
      <c r="I47" s="59" t="str">
        <f t="shared" si="0"/>
        <v/>
      </c>
      <c r="J47" s="61"/>
      <c r="K47" s="240">
        <f>IF(Yield!$A$1=7,(Yield!Y131),IF(Yield!$A$1=6,(Yield!U131),IF(Yield!$A$1=5,(Yield!Q131),IF(Yield!$A$1=4,(Yield!M131),IF(Yield!$A$1=3,(Yield!I131),IF(Yield!$A$1=2,(Yield!E131),IF(Yield!$A$1=1,(Yield!A131),0)))))))</f>
        <v>0</v>
      </c>
      <c r="L47" s="59">
        <f>IF(Yield!$A$1=7,(Yield!Z131),IF(Yield!$A$1=6,(Yield!V131),IF(Yield!$A$1=5,(Yield!R131),IF(Yield!$A$1=4,(Yield!N131),IF(Yield!$A$1=3,(Yield!J131),IF(Yield!$A$1=2,(Yield!F131),IF(Yield!$A$1=1,(Yield!B131),0)))))))</f>
        <v>0</v>
      </c>
      <c r="M47" s="60">
        <f>IF(Yield!$A$1=7,(Yield!AA131),IF(Yield!$A$1=6,(Yield!W131),IF(Yield!$A$1=5,(Yield!S131),IF(Yield!$A$1=4,(Yield!O131),IF(Yield!$A$1=3,(Yield!K131),IF(Yield!$A$1=2,(Yield!G131),IF(Yield!$A$1=1,(Yield!C131),0)))))))</f>
        <v>0</v>
      </c>
      <c r="N47" s="59" t="str">
        <f t="shared" si="1"/>
        <v/>
      </c>
    </row>
    <row r="48" spans="1:14">
      <c r="A48" s="240">
        <f>IF(Yield!$A$1=7,(Yield!Y52),IF(Yield!$A$1=6,(Yield!U52),IF(Yield!$A$1=5,(Yield!Q52),IF(Yield!$A$1=4,(Yield!M52),IF(Yield!$A$1=3,(Yield!I52),IF(Yield!$A$1=2,(Yield!E52),IF(Yield!$A$1=1,(Yield!A52),0)))))))</f>
        <v>0</v>
      </c>
      <c r="B48" s="59">
        <f>IF(Yield!$A$1=7,(Yield!Z52),IF(Yield!$A$1=6,(Yield!V52),IF(Yield!$A$1=5,(Yield!R52),IF(Yield!$A$1=4,(Yield!N52),IF(Yield!$A$1=3,(Yield!J52),IF(Yield!$A$1=2,(Yield!F52),IF(Yield!$A$1=1,(Yield!B52),0)))))))</f>
        <v>0</v>
      </c>
      <c r="C48" s="60">
        <f>IF(Yield!$A$1=7,(Yield!AA52),IF(Yield!$A$1=6,(Yield!W52),IF(Yield!$A$1=5,(Yield!S52),IF(Yield!$A$1=4,(Yield!O52),IF(Yield!$A$1=3,(Yield!K52),IF(Yield!$A$1=2,(Yield!G52),IF(Yield!$A$1=1,(Yield!C52),0)))))))</f>
        <v>0</v>
      </c>
      <c r="D48" s="59" t="str">
        <f>IF(Yield!$A$2="",0,IF(Yield!$A$2=1,Info!$B$15,IF(Yield!$A$2=2,Info!$B$17,IF(Yield!$A$2=3,Info!$B$19,IF(Yield!$A$2=4,Info!$B$21)))))</f>
        <v/>
      </c>
      <c r="E48" s="61"/>
      <c r="F48" s="240">
        <f>IF(Yield!$A$1=7,(Yield!Y92),IF(Yield!$A$1=6,(Yield!U92),IF(Yield!$A$1=5,(Yield!Q92),IF(Yield!$A$1=4,(Yield!M92),IF(Yield!$A$1=3,(Yield!I92),IF(Yield!$A$1=2,(Yield!E92),IF(Yield!$A$1=1,(Yield!A92),0)))))))</f>
        <v>0</v>
      </c>
      <c r="G48" s="59">
        <f>IF(Yield!$A$1=7,(Yield!Z92),IF(Yield!$A$1=6,(Yield!V92),IF(Yield!$A$1=5,(Yield!R92),IF(Yield!$A$1=4,(Yield!N92),IF(Yield!$A$1=3,(Yield!J92),IF(Yield!$A$1=2,(Yield!F92),IF(Yield!$A$1=1,(Yield!B92),0)))))))</f>
        <v>0</v>
      </c>
      <c r="H48" s="60">
        <f>IF(Yield!$A$1=7,(Yield!AA92),IF(Yield!$A$1=6,(Yield!W92),IF(Yield!$A$1=5,(Yield!S92),IF(Yield!$A$1=4,(Yield!O92),IF(Yield!$A$1=3,(Yield!K92),IF(Yield!$A$1=2,(Yield!G92),IF(Yield!$A$1=1,(Yield!C92),0)))))))</f>
        <v>0</v>
      </c>
      <c r="I48" s="59" t="str">
        <f t="shared" si="0"/>
        <v/>
      </c>
      <c r="J48" s="61"/>
      <c r="K48" s="240">
        <f>IF(Yield!$A$1=7,(Yield!Y132),IF(Yield!$A$1=6,(Yield!U132),IF(Yield!$A$1=5,(Yield!Q132),IF(Yield!$A$1=4,(Yield!M132),IF(Yield!$A$1=3,(Yield!I132),IF(Yield!$A$1=2,(Yield!E132),IF(Yield!$A$1=1,(Yield!A132),0)))))))</f>
        <v>0</v>
      </c>
      <c r="L48" s="59">
        <f>IF(Yield!$A$1=7,(Yield!Z132),IF(Yield!$A$1=6,(Yield!V132),IF(Yield!$A$1=5,(Yield!R132),IF(Yield!$A$1=4,(Yield!N132),IF(Yield!$A$1=3,(Yield!J132),IF(Yield!$A$1=2,(Yield!F132),IF(Yield!$A$1=1,(Yield!B132),0)))))))</f>
        <v>0</v>
      </c>
      <c r="M48" s="60">
        <f>IF(Yield!$A$1=7,(Yield!AA132),IF(Yield!$A$1=6,(Yield!W132),IF(Yield!$A$1=5,(Yield!S132),IF(Yield!$A$1=4,(Yield!O132),IF(Yield!$A$1=3,(Yield!K132),IF(Yield!$A$1=2,(Yield!G132),IF(Yield!$A$1=1,(Yield!C132),0)))))))</f>
        <v>0</v>
      </c>
      <c r="N48" s="59" t="str">
        <f t="shared" si="1"/>
        <v/>
      </c>
    </row>
    <row r="49" spans="1:14">
      <c r="A49" s="240">
        <f>IF(Yield!$A$1=7,(Yield!Y53),IF(Yield!$A$1=6,(Yield!U53),IF(Yield!$A$1=5,(Yield!Q53),IF(Yield!$A$1=4,(Yield!M53),IF(Yield!$A$1=3,(Yield!I53),IF(Yield!$A$1=2,(Yield!E53),IF(Yield!$A$1=1,(Yield!A53),0)))))))</f>
        <v>0</v>
      </c>
      <c r="B49" s="59">
        <f>IF(Yield!$A$1=7,(Yield!Z53),IF(Yield!$A$1=6,(Yield!V53),IF(Yield!$A$1=5,(Yield!R53),IF(Yield!$A$1=4,(Yield!N53),IF(Yield!$A$1=3,(Yield!J53),IF(Yield!$A$1=2,(Yield!F53),IF(Yield!$A$1=1,(Yield!B53),0)))))))</f>
        <v>0</v>
      </c>
      <c r="C49" s="60">
        <f>IF(Yield!$A$1=7,(Yield!AA53),IF(Yield!$A$1=6,(Yield!W53),IF(Yield!$A$1=5,(Yield!S53),IF(Yield!$A$1=4,(Yield!O53),IF(Yield!$A$1=3,(Yield!K53),IF(Yield!$A$1=2,(Yield!G53),IF(Yield!$A$1=1,(Yield!C53),0)))))))</f>
        <v>0</v>
      </c>
      <c r="D49" s="59" t="str">
        <f>IF(Yield!$A$2="",0,IF(Yield!$A$2=1,Info!$B$15,IF(Yield!$A$2=2,Info!$B$17,IF(Yield!$A$2=3,Info!$B$19,IF(Yield!$A$2=4,Info!$B$21)))))</f>
        <v/>
      </c>
      <c r="E49" s="61"/>
      <c r="F49" s="240">
        <f>IF(Yield!$A$1=7,(Yield!Y93),IF(Yield!$A$1=6,(Yield!U93),IF(Yield!$A$1=5,(Yield!Q93),IF(Yield!$A$1=4,(Yield!M93),IF(Yield!$A$1=3,(Yield!I93),IF(Yield!$A$1=2,(Yield!E93),IF(Yield!$A$1=1,(Yield!A93),0)))))))</f>
        <v>0</v>
      </c>
      <c r="G49" s="59">
        <f>IF(Yield!$A$1=7,(Yield!Z93),IF(Yield!$A$1=6,(Yield!V93),IF(Yield!$A$1=5,(Yield!R93),IF(Yield!$A$1=4,(Yield!N93),IF(Yield!$A$1=3,(Yield!J93),IF(Yield!$A$1=2,(Yield!F93),IF(Yield!$A$1=1,(Yield!B93),0)))))))</f>
        <v>0</v>
      </c>
      <c r="H49" s="60">
        <f>IF(Yield!$A$1=7,(Yield!AA93),IF(Yield!$A$1=6,(Yield!W93),IF(Yield!$A$1=5,(Yield!S93),IF(Yield!$A$1=4,(Yield!O93),IF(Yield!$A$1=3,(Yield!K93),IF(Yield!$A$1=2,(Yield!G93),IF(Yield!$A$1=1,(Yield!C93),0)))))))</f>
        <v>0</v>
      </c>
      <c r="I49" s="59" t="str">
        <f t="shared" si="0"/>
        <v/>
      </c>
      <c r="J49" s="61"/>
      <c r="K49" s="240">
        <f>IF(Yield!$A$1=7,(Yield!Y133),IF(Yield!$A$1=6,(Yield!U133),IF(Yield!$A$1=5,(Yield!Q133),IF(Yield!$A$1=4,(Yield!M133),IF(Yield!$A$1=3,(Yield!I133),IF(Yield!$A$1=2,(Yield!E133),IF(Yield!$A$1=1,(Yield!A133),0)))))))</f>
        <v>0</v>
      </c>
      <c r="L49" s="59">
        <f>IF(Yield!$A$1=7,(Yield!Z133),IF(Yield!$A$1=6,(Yield!V133),IF(Yield!$A$1=5,(Yield!R133),IF(Yield!$A$1=4,(Yield!N133),IF(Yield!$A$1=3,(Yield!J133),IF(Yield!$A$1=2,(Yield!F133),IF(Yield!$A$1=1,(Yield!B133),0)))))))</f>
        <v>0</v>
      </c>
      <c r="M49" s="60">
        <f>IF(Yield!$A$1=7,(Yield!AA133),IF(Yield!$A$1=6,(Yield!W133),IF(Yield!$A$1=5,(Yield!S133),IF(Yield!$A$1=4,(Yield!O133),IF(Yield!$A$1=3,(Yield!K133),IF(Yield!$A$1=2,(Yield!G133),IF(Yield!$A$1=1,(Yield!C133),0)))))))</f>
        <v>0</v>
      </c>
      <c r="N49" s="59" t="str">
        <f t="shared" si="1"/>
        <v/>
      </c>
    </row>
    <row r="50" spans="1:14">
      <c r="A50" s="240">
        <f>IF(Yield!$A$1=7,(Yield!Y54),IF(Yield!$A$1=6,(Yield!U54),IF(Yield!$A$1=5,(Yield!Q54),IF(Yield!$A$1=4,(Yield!M54),IF(Yield!$A$1=3,(Yield!I54),IF(Yield!$A$1=2,(Yield!E54),IF(Yield!$A$1=1,(Yield!A54),0)))))))</f>
        <v>0</v>
      </c>
      <c r="B50" s="59">
        <f>IF(Yield!$A$1=7,(Yield!Z54),IF(Yield!$A$1=6,(Yield!V54),IF(Yield!$A$1=5,(Yield!R54),IF(Yield!$A$1=4,(Yield!N54),IF(Yield!$A$1=3,(Yield!J54),IF(Yield!$A$1=2,(Yield!F54),IF(Yield!$A$1=1,(Yield!B54),0)))))))</f>
        <v>0</v>
      </c>
      <c r="C50" s="60">
        <f>IF(Yield!$A$1=7,(Yield!AA54),IF(Yield!$A$1=6,(Yield!W54),IF(Yield!$A$1=5,(Yield!S54),IF(Yield!$A$1=4,(Yield!O54),IF(Yield!$A$1=3,(Yield!K54),IF(Yield!$A$1=2,(Yield!G54),IF(Yield!$A$1=1,(Yield!C54),0)))))))</f>
        <v>0</v>
      </c>
      <c r="D50" s="59" t="str">
        <f>IF(Yield!$A$2="",0,IF(Yield!$A$2=1,Info!$B$15,IF(Yield!$A$2=2,Info!$B$17,IF(Yield!$A$2=3,Info!$B$19,IF(Yield!$A$2=4,Info!$B$21)))))</f>
        <v/>
      </c>
      <c r="E50" s="61"/>
      <c r="F50" s="240">
        <f>IF(Yield!$A$1=7,(Yield!Y94),IF(Yield!$A$1=6,(Yield!U94),IF(Yield!$A$1=5,(Yield!Q94),IF(Yield!$A$1=4,(Yield!M94),IF(Yield!$A$1=3,(Yield!I94),IF(Yield!$A$1=2,(Yield!E94),IF(Yield!$A$1=1,(Yield!A94),0)))))))</f>
        <v>0</v>
      </c>
      <c r="G50" s="59">
        <f>IF(Yield!$A$1=7,(Yield!Z94),IF(Yield!$A$1=6,(Yield!V94),IF(Yield!$A$1=5,(Yield!R94),IF(Yield!$A$1=4,(Yield!N94),IF(Yield!$A$1=3,(Yield!J94),IF(Yield!$A$1=2,(Yield!F94),IF(Yield!$A$1=1,(Yield!B94),0)))))))</f>
        <v>0</v>
      </c>
      <c r="H50" s="60">
        <f>IF(Yield!$A$1=7,(Yield!AA94),IF(Yield!$A$1=6,(Yield!W94),IF(Yield!$A$1=5,(Yield!S94),IF(Yield!$A$1=4,(Yield!O94),IF(Yield!$A$1=3,(Yield!K94),IF(Yield!$A$1=2,(Yield!G94),IF(Yield!$A$1=1,(Yield!C94),0)))))))</f>
        <v>0</v>
      </c>
      <c r="I50" s="59" t="str">
        <f t="shared" si="0"/>
        <v/>
      </c>
      <c r="J50" s="61"/>
      <c r="K50" s="240">
        <f>IF(Yield!$A$1=7,(Yield!Y134),IF(Yield!$A$1=6,(Yield!U134),IF(Yield!$A$1=5,(Yield!Q134),IF(Yield!$A$1=4,(Yield!M134),IF(Yield!$A$1=3,(Yield!I134),IF(Yield!$A$1=2,(Yield!E134),IF(Yield!$A$1=1,(Yield!A134),0)))))))</f>
        <v>0</v>
      </c>
      <c r="L50" s="59">
        <f>IF(Yield!$A$1=7,(Yield!Z134),IF(Yield!$A$1=6,(Yield!V134),IF(Yield!$A$1=5,(Yield!R134),IF(Yield!$A$1=4,(Yield!N134),IF(Yield!$A$1=3,(Yield!J134),IF(Yield!$A$1=2,(Yield!F134),IF(Yield!$A$1=1,(Yield!B134),0)))))))</f>
        <v>0</v>
      </c>
      <c r="M50" s="60">
        <f>IF(Yield!$A$1=7,(Yield!AA134),IF(Yield!$A$1=6,(Yield!W134),IF(Yield!$A$1=5,(Yield!S134),IF(Yield!$A$1=4,(Yield!O134),IF(Yield!$A$1=3,(Yield!K134),IF(Yield!$A$1=2,(Yield!G134),IF(Yield!$A$1=1,(Yield!C134),0)))))))</f>
        <v>0</v>
      </c>
      <c r="N50" s="59" t="str">
        <f t="shared" si="1"/>
        <v/>
      </c>
    </row>
    <row r="51" spans="1:14">
      <c r="A51" s="240">
        <f>IF(Yield!$A$1=7,(Yield!Y55),IF(Yield!$A$1=6,(Yield!U55),IF(Yield!$A$1=5,(Yield!Q55),IF(Yield!$A$1=4,(Yield!M55),IF(Yield!$A$1=3,(Yield!I55),IF(Yield!$A$1=2,(Yield!E55),IF(Yield!$A$1=1,(Yield!A55),0)))))))</f>
        <v>0</v>
      </c>
      <c r="B51" s="59">
        <f>IF(Yield!$A$1=7,(Yield!Z55),IF(Yield!$A$1=6,(Yield!V55),IF(Yield!$A$1=5,(Yield!R55),IF(Yield!$A$1=4,(Yield!N55),IF(Yield!$A$1=3,(Yield!J55),IF(Yield!$A$1=2,(Yield!F55),IF(Yield!$A$1=1,(Yield!B55),0)))))))</f>
        <v>0</v>
      </c>
      <c r="C51" s="60">
        <f>IF(Yield!$A$1=7,(Yield!AA55),IF(Yield!$A$1=6,(Yield!W55),IF(Yield!$A$1=5,(Yield!S55),IF(Yield!$A$1=4,(Yield!O55),IF(Yield!$A$1=3,(Yield!K55),IF(Yield!$A$1=2,(Yield!G55),IF(Yield!$A$1=1,(Yield!C55),0)))))))</f>
        <v>0</v>
      </c>
      <c r="D51" s="59" t="str">
        <f>IF(Yield!$A$2="",0,IF(Yield!$A$2=1,Info!$B$15,IF(Yield!$A$2=2,Info!$B$17,IF(Yield!$A$2=3,Info!$B$19,IF(Yield!$A$2=4,Info!$B$21)))))</f>
        <v/>
      </c>
      <c r="E51" s="61"/>
      <c r="F51" s="240">
        <f>IF(Yield!$A$1=7,(Yield!Y95),IF(Yield!$A$1=6,(Yield!U95),IF(Yield!$A$1=5,(Yield!Q95),IF(Yield!$A$1=4,(Yield!M95),IF(Yield!$A$1=3,(Yield!I95),IF(Yield!$A$1=2,(Yield!E95),IF(Yield!$A$1=1,(Yield!A95),0)))))))</f>
        <v>0</v>
      </c>
      <c r="G51" s="59">
        <f>IF(Yield!$A$1=7,(Yield!Z95),IF(Yield!$A$1=6,(Yield!V95),IF(Yield!$A$1=5,(Yield!R95),IF(Yield!$A$1=4,(Yield!N95),IF(Yield!$A$1=3,(Yield!J95),IF(Yield!$A$1=2,(Yield!F95),IF(Yield!$A$1=1,(Yield!B95),0)))))))</f>
        <v>0</v>
      </c>
      <c r="H51" s="60">
        <f>IF(Yield!$A$1=7,(Yield!AA95),IF(Yield!$A$1=6,(Yield!W95),IF(Yield!$A$1=5,(Yield!S95),IF(Yield!$A$1=4,(Yield!O95),IF(Yield!$A$1=3,(Yield!K95),IF(Yield!$A$1=2,(Yield!G95),IF(Yield!$A$1=1,(Yield!C95),0)))))))</f>
        <v>0</v>
      </c>
      <c r="I51" s="59" t="str">
        <f t="shared" si="0"/>
        <v/>
      </c>
      <c r="J51" s="61"/>
      <c r="K51" s="240">
        <f>IF(Yield!$A$1=7,(Yield!Y135),IF(Yield!$A$1=6,(Yield!U135),IF(Yield!$A$1=5,(Yield!Q135),IF(Yield!$A$1=4,(Yield!M135),IF(Yield!$A$1=3,(Yield!I135),IF(Yield!$A$1=2,(Yield!E135),IF(Yield!$A$1=1,(Yield!A135),0)))))))</f>
        <v>0</v>
      </c>
      <c r="L51" s="59">
        <f>IF(Yield!$A$1=7,(Yield!Z135),IF(Yield!$A$1=6,(Yield!V135),IF(Yield!$A$1=5,(Yield!R135),IF(Yield!$A$1=4,(Yield!N135),IF(Yield!$A$1=3,(Yield!J135),IF(Yield!$A$1=2,(Yield!F135),IF(Yield!$A$1=1,(Yield!B135),0)))))))</f>
        <v>0</v>
      </c>
      <c r="M51" s="60">
        <f>IF(Yield!$A$1=7,(Yield!AA135),IF(Yield!$A$1=6,(Yield!W135),IF(Yield!$A$1=5,(Yield!S135),IF(Yield!$A$1=4,(Yield!O135),IF(Yield!$A$1=3,(Yield!K135),IF(Yield!$A$1=2,(Yield!G135),IF(Yield!$A$1=1,(Yield!C135),0)))))))</f>
        <v>0</v>
      </c>
      <c r="N51" s="59" t="str">
        <f t="shared" si="1"/>
        <v/>
      </c>
    </row>
    <row r="52" spans="1:14">
      <c r="A52" s="240">
        <f>IF(Yield!$A$1=7,(Yield!Y56),IF(Yield!$A$1=6,(Yield!U56),IF(Yield!$A$1=5,(Yield!Q56),IF(Yield!$A$1=4,(Yield!M56),IF(Yield!$A$1=3,(Yield!I56),IF(Yield!$A$1=2,(Yield!E56),IF(Yield!$A$1=1,(Yield!A56),0)))))))</f>
        <v>0</v>
      </c>
      <c r="B52" s="59">
        <f>IF(Yield!$A$1=7,(Yield!Z56),IF(Yield!$A$1=6,(Yield!V56),IF(Yield!$A$1=5,(Yield!R56),IF(Yield!$A$1=4,(Yield!N56),IF(Yield!$A$1=3,(Yield!J56),IF(Yield!$A$1=2,(Yield!F56),IF(Yield!$A$1=1,(Yield!B56),0)))))))</f>
        <v>0</v>
      </c>
      <c r="C52" s="60">
        <f>IF(Yield!$A$1=7,(Yield!AA56),IF(Yield!$A$1=6,(Yield!W56),IF(Yield!$A$1=5,(Yield!S56),IF(Yield!$A$1=4,(Yield!O56),IF(Yield!$A$1=3,(Yield!K56),IF(Yield!$A$1=2,(Yield!G56),IF(Yield!$A$1=1,(Yield!C56),0)))))))</f>
        <v>0</v>
      </c>
      <c r="D52" s="59" t="str">
        <f>IF(Yield!$A$2="",0,IF(Yield!$A$2=1,Info!$B$15,IF(Yield!$A$2=2,Info!$B$17,IF(Yield!$A$2=3,Info!$B$19,IF(Yield!$A$2=4,Info!$B$21)))))</f>
        <v/>
      </c>
      <c r="E52" s="61"/>
      <c r="F52" s="240">
        <f>IF(Yield!$A$1=7,(Yield!Y96),IF(Yield!$A$1=6,(Yield!U96),IF(Yield!$A$1=5,(Yield!Q96),IF(Yield!$A$1=4,(Yield!M96),IF(Yield!$A$1=3,(Yield!I96),IF(Yield!$A$1=2,(Yield!E96),IF(Yield!$A$1=1,(Yield!A96),0)))))))</f>
        <v>0</v>
      </c>
      <c r="G52" s="59">
        <f>IF(Yield!$A$1=7,(Yield!Z96),IF(Yield!$A$1=6,(Yield!V96),IF(Yield!$A$1=5,(Yield!R96),IF(Yield!$A$1=4,(Yield!N96),IF(Yield!$A$1=3,(Yield!J96),IF(Yield!$A$1=2,(Yield!F96),IF(Yield!$A$1=1,(Yield!B96),0)))))))</f>
        <v>0</v>
      </c>
      <c r="H52" s="60">
        <f>IF(Yield!$A$1=7,(Yield!AA96),IF(Yield!$A$1=6,(Yield!W96),IF(Yield!$A$1=5,(Yield!S96),IF(Yield!$A$1=4,(Yield!O96),IF(Yield!$A$1=3,(Yield!K96),IF(Yield!$A$1=2,(Yield!G96),IF(Yield!$A$1=1,(Yield!C96),0)))))))</f>
        <v>0</v>
      </c>
      <c r="I52" s="59" t="str">
        <f t="shared" si="0"/>
        <v/>
      </c>
      <c r="J52" s="61"/>
      <c r="K52" s="240">
        <f>IF(Yield!$A$1=7,(Yield!Y136),IF(Yield!$A$1=6,(Yield!U136),IF(Yield!$A$1=5,(Yield!Q136),IF(Yield!$A$1=4,(Yield!M136),IF(Yield!$A$1=3,(Yield!I136),IF(Yield!$A$1=2,(Yield!E136),IF(Yield!$A$1=1,(Yield!A136),0)))))))</f>
        <v>0</v>
      </c>
      <c r="L52" s="59">
        <f>IF(Yield!$A$1=7,(Yield!Z136),IF(Yield!$A$1=6,(Yield!V136),IF(Yield!$A$1=5,(Yield!R136),IF(Yield!$A$1=4,(Yield!N136),IF(Yield!$A$1=3,(Yield!J136),IF(Yield!$A$1=2,(Yield!F136),IF(Yield!$A$1=1,(Yield!B136),0)))))))</f>
        <v>0</v>
      </c>
      <c r="M52" s="60">
        <f>IF(Yield!$A$1=7,(Yield!AA136),IF(Yield!$A$1=6,(Yield!W136),IF(Yield!$A$1=5,(Yield!S136),IF(Yield!$A$1=4,(Yield!O136),IF(Yield!$A$1=3,(Yield!K136),IF(Yield!$A$1=2,(Yield!G136),IF(Yield!$A$1=1,(Yield!C136),0)))))))</f>
        <v>0</v>
      </c>
      <c r="N52" s="59" t="str">
        <f t="shared" si="1"/>
        <v/>
      </c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4">
      <c r="A54" s="62"/>
      <c r="B54" s="137" t="s">
        <v>98</v>
      </c>
      <c r="C54" s="62"/>
      <c r="D54" s="46"/>
      <c r="E54" s="46"/>
      <c r="F54" s="137" t="s">
        <v>98</v>
      </c>
      <c r="G54" s="46"/>
      <c r="H54" s="46"/>
      <c r="I54" s="46"/>
      <c r="J54" s="46"/>
      <c r="K54" s="46"/>
      <c r="L54" s="46"/>
    </row>
    <row r="55" spans="1:14">
      <c r="A55" s="63"/>
      <c r="B55" s="146" t="s">
        <v>237</v>
      </c>
      <c r="C55" s="146" t="s">
        <v>73</v>
      </c>
      <c r="D55" s="46"/>
      <c r="E55" s="46"/>
      <c r="F55" s="146" t="s">
        <v>73</v>
      </c>
      <c r="G55" s="46"/>
      <c r="H55" s="46"/>
      <c r="I55" s="46"/>
      <c r="J55" s="46"/>
      <c r="K55" s="46"/>
      <c r="L55" s="46"/>
    </row>
    <row r="56" spans="1:14">
      <c r="A56" s="167" t="s">
        <v>74</v>
      </c>
      <c r="B56" s="232" t="str">
        <f>IF(Info!$B$2="M",$Q$4,$P$4)</f>
        <v>lbs / yd3</v>
      </c>
      <c r="C56" s="232" t="str">
        <f>IF(Info!$B$2="M",$Q$3,$P$3)</f>
        <v>yd3</v>
      </c>
      <c r="D56" s="46"/>
      <c r="E56" s="46"/>
      <c r="F56" s="232" t="str">
        <f>IF(Info!$B$2="M",$Q$1,$P$1)</f>
        <v>Tons</v>
      </c>
      <c r="G56" s="46"/>
      <c r="H56" s="46"/>
      <c r="I56" s="46"/>
      <c r="J56" s="46"/>
      <c r="K56" s="46"/>
      <c r="L56" s="46"/>
    </row>
    <row r="57" spans="1:14">
      <c r="A57" s="59">
        <f>IF(Yield!A$1=7,(Yield!Y7),IF(Yield!A$1=6,(Yield!U7),IF(Yield!A$1=5,(Yield!Q7),IF(Yield!A$1=4,(Yield!M7),IF(Yield!A$1=3,(Yield!I7),IF(Yield!A$1=2,(Yield!E7),IF(Yield!A$1=1,(Yield!A7),0)))))))</f>
        <v>0</v>
      </c>
      <c r="B57" s="64">
        <f>IF(Yield!$A$1=7,(Yield!Z7),IF(Yield!$A$1=6,(Yield!V7),IF(Yield!$A$1=5,(Yield!R7),IF(Yield!$A$1=4,(Yield!N7),IF(Yield!$A$1=3,(Yield!J7),IF(Yield!$A$1=2,(Yield!F7),IF(Yield!$A$1=1,(Yield!B7),0)))))))</f>
        <v>0</v>
      </c>
      <c r="C57" s="65">
        <f>IF(Yield!$A$1=7,(Yield!AA7),IF(Yield!$A$1=6,(Yield!W7),IF(Yield!$A$1=5,(Yield!S7),IF(Yield!$A$1=4,(Yield!O7),IF(Yield!$A$1=3,(Yield!K7),IF(Yield!$A$1=2,(Yield!G7),IF(Yield!$A$1=1,(Yield!C7),0)))))))</f>
        <v>0</v>
      </c>
      <c r="D57" s="46" t="s">
        <v>99</v>
      </c>
      <c r="E57" s="46"/>
      <c r="F57" s="66">
        <f>ROUND(IF(C57="",0,SUM(B57*C57)/$G$57),2)</f>
        <v>0</v>
      </c>
      <c r="G57" s="252">
        <f>IF(Info!B2="M",1000,2000)</f>
        <v>2000</v>
      </c>
      <c r="H57" s="46"/>
      <c r="I57" s="46"/>
      <c r="J57" s="1"/>
      <c r="K57" s="46"/>
      <c r="L57" s="46"/>
      <c r="M57" s="46"/>
    </row>
    <row r="58" spans="1:14">
      <c r="A58" s="59">
        <f>IF(Yield!A$1=7,(Yield!Y8),IF(Yield!A$1=6,(Yield!U8),IF(Yield!A$1=5,(Yield!Q8),IF(Yield!A$1=4,(Yield!M8),IF(Yield!A$1=3,(Yield!I8),IF(Yield!A$1=2,(Yield!E8),IF(Yield!A$1=1,(Yield!A8),0)))))))</f>
        <v>0</v>
      </c>
      <c r="B58" s="64">
        <f>IF(Yield!$A$1=7,(Yield!Z8),IF(Yield!$A$1=6,(Yield!V8),IF(Yield!$A$1=5,(Yield!R8),IF(Yield!$A$1=4,(Yield!N8),IF(Yield!$A$1=3,(Yield!J8),IF(Yield!$A$1=2,(Yield!F8),IF(Yield!$A$1=1,(Yield!B8),0)))))))</f>
        <v>0</v>
      </c>
      <c r="C58" s="65">
        <f>IF(Yield!$A$1=7,(Yield!AA8),IF(Yield!$A$1=6,(Yield!W8),IF(Yield!$A$1=5,(Yield!S8),IF(Yield!$A$1=4,(Yield!O8),IF(Yield!$A$1=3,(Yield!K8),IF(Yield!$A$1=2,(Yield!G8),IF(Yield!$A$1=1,(Yield!C8),0)))))))</f>
        <v>0</v>
      </c>
      <c r="D58" s="46" t="s">
        <v>99</v>
      </c>
      <c r="E58" s="46"/>
      <c r="F58" s="66">
        <f>ROUND(IF(C58="",0,SUM(B58*C58)/$G$57),2)</f>
        <v>0</v>
      </c>
      <c r="G58" s="46"/>
      <c r="H58" s="46"/>
      <c r="I58" s="46"/>
      <c r="J58" s="368" t="s">
        <v>236</v>
      </c>
      <c r="K58" s="369"/>
      <c r="L58" s="231" t="str">
        <f>IF(Info!$B$2="M",$Q$1,$P$1)</f>
        <v>Tons</v>
      </c>
      <c r="M58" s="69">
        <f>SUM(C13:C52,H13:H52,M13:M52)</f>
        <v>0</v>
      </c>
    </row>
    <row r="59" spans="1:14">
      <c r="A59" s="59">
        <f>IF(Yield!A$1=7,(Yield!Y9),IF(Yield!A$1=6,(Yield!U9),IF(Yield!A$1=5,(Yield!Q9),IF(Yield!A$1=4,(Yield!M9),IF(Yield!A$1=3,(Yield!I9),IF(Yield!A$1=2,(Yield!E9),IF(Yield!A$1=1,(Yield!A9),0)))))))</f>
        <v>0</v>
      </c>
      <c r="B59" s="64">
        <f>IF(Yield!$A$1=7,(Yield!Z9),IF(Yield!$A$1=6,(Yield!V9),IF(Yield!$A$1=5,(Yield!R9),IF(Yield!$A$1=4,(Yield!N9),IF(Yield!$A$1=3,(Yield!J9),IF(Yield!$A$1=2,(Yield!F9),IF(Yield!$A$1=1,(Yield!B9),0)))))))</f>
        <v>0</v>
      </c>
      <c r="C59" s="65">
        <f>IF(Yield!$A$1=7,(Yield!AA9),IF(Yield!$A$1=6,(Yield!W9),IF(Yield!$A$1=5,(Yield!S9),IF(Yield!$A$1=4,(Yield!O9),IF(Yield!$A$1=3,(Yield!K9),IF(Yield!$A$1=2,(Yield!G9),IF(Yield!$A$1=1,(Yield!C9),0)))))))</f>
        <v>0</v>
      </c>
      <c r="D59" s="46" t="s">
        <v>99</v>
      </c>
      <c r="E59" s="46"/>
      <c r="F59" s="66">
        <f>ROUND(IF(C59="",0,SUM(B59*C59)/$G$57),2)</f>
        <v>0</v>
      </c>
      <c r="G59" s="46"/>
      <c r="H59" s="46"/>
      <c r="I59" s="46"/>
      <c r="J59" s="46"/>
      <c r="K59" s="46"/>
      <c r="L59" s="46"/>
      <c r="M59" s="46"/>
    </row>
    <row r="60" spans="1:14">
      <c r="A60" s="59">
        <f>IF(Yield!A$1=7,(Yield!Y10),IF(Yield!A$1=6,(Yield!U10),IF(Yield!A$1=5,(Yield!Q10),IF(Yield!A$1=4,(Yield!M10),IF(Yield!A$1=3,(Yield!I10),IF(Yield!A$1=2,(Yield!E10),IF(Yield!A$1=1,(Yield!A10),0)))))))</f>
        <v>0</v>
      </c>
      <c r="B60" s="64">
        <f>IF(Yield!$A$1=7,(Yield!Z10),IF(Yield!$A$1=6,(Yield!V10),IF(Yield!$A$1=5,(Yield!R10),IF(Yield!$A$1=4,(Yield!N10),IF(Yield!$A$1=3,(Yield!J10),IF(Yield!$A$1=2,(Yield!F10),IF(Yield!$A$1=1,(Yield!B10),0)))))))</f>
        <v>0</v>
      </c>
      <c r="C60" s="65">
        <f>IF(Yield!$A$1=7,(Yield!AA10),IF(Yield!$A$1=6,(Yield!W10),IF(Yield!$A$1=5,(Yield!S10),IF(Yield!$A$1=4,(Yield!O10),IF(Yield!$A$1=3,(Yield!K10),IF(Yield!$A$1=2,(Yield!G10),IF(Yield!$A$1=1,(Yield!C10),0)))))))</f>
        <v>0</v>
      </c>
      <c r="D60" s="46" t="s">
        <v>99</v>
      </c>
      <c r="E60" s="46"/>
      <c r="F60" s="66">
        <f>ROUND(IF(C60="",0,SUM(B60*C60)/$G$57),2)</f>
        <v>0</v>
      </c>
      <c r="G60" s="46"/>
      <c r="H60" s="46"/>
      <c r="I60" s="46"/>
      <c r="J60" s="46"/>
    </row>
    <row r="61" spans="1:14" ht="15.6" thickBot="1">
      <c r="A61" s="59">
        <f>IF(Yield!A$1=7,(Yield!Y11),IF(Yield!A$1=6,(Yield!U11),IF(Yield!A$1=5,(Yield!Q11),IF(Yield!A$1=4,(Yield!M11),IF(Yield!A$1=3,(Yield!I11),IF(Yield!A$1=2,(Yield!E11),IF(Yield!A$1=1,(Yield!A11),0)))))))</f>
        <v>0</v>
      </c>
      <c r="B61" s="64">
        <f>IF(Yield!$A$1=7,(Yield!Z11),IF(Yield!$A$1=6,(Yield!V11),IF(Yield!$A$1=5,(Yield!R11),IF(Yield!$A$1=4,(Yield!N11),IF(Yield!$A$1=3,(Yield!J11),IF(Yield!$A$1=2,(Yield!F11),IF(Yield!$A$1=1,(Yield!B11),0)))))))</f>
        <v>0</v>
      </c>
      <c r="C61" s="65">
        <f>IF(Yield!$A$1=7,(Yield!AA11),IF(Yield!$A$1=6,(Yield!W11),IF(Yield!$A$1=5,(Yield!S11),IF(Yield!$A$1=4,(Yield!O11),IF(Yield!$A$1=3,(Yield!K11),IF(Yield!$A$1=2,(Yield!G11),IF(Yield!$A$1=1,(Yield!C11),0)))))))</f>
        <v>0</v>
      </c>
      <c r="D61" s="46" t="s">
        <v>99</v>
      </c>
      <c r="E61" s="46"/>
      <c r="F61" s="66">
        <f>ROUND(IF(C61="",0,SUM(B61*C61)/$G$57),2)</f>
        <v>0</v>
      </c>
      <c r="G61" s="46"/>
      <c r="H61" s="46"/>
      <c r="I61" s="46"/>
      <c r="J61" s="46"/>
      <c r="K61" s="200" t="s">
        <v>100</v>
      </c>
      <c r="L61" s="70" t="e">
        <f>ROUND(IF(F64="",0,SUM(F64/M58)*100),1)</f>
        <v>#DIV/0!</v>
      </c>
      <c r="M61" t="s">
        <v>101</v>
      </c>
    </row>
    <row r="62" spans="1:14">
      <c r="A62" s="137" t="s">
        <v>75</v>
      </c>
      <c r="B62" s="71"/>
      <c r="C62" s="72" t="s">
        <v>102</v>
      </c>
      <c r="D62" s="72"/>
      <c r="E62" s="68"/>
      <c r="F62" s="73">
        <f>IF(Yield!$A$1=7,(Yield!AA12),IF(Yield!$A$1=6,(Yield!W12),IF(Yield!$A$1=5,(Yield!S12),IF(Yield!$A$1=4,(Yield!O12),IF(Yield!$A$1=3,(Yield!K12),IF(Yield!$A$1=2,(Yield!G12),IF(Yield!$A$1=1,(Yield!C12),0)))))))</f>
        <v>0</v>
      </c>
      <c r="G62" s="46"/>
      <c r="H62" s="46"/>
      <c r="I62" s="46"/>
      <c r="J62" s="46"/>
    </row>
    <row r="63" spans="1:14">
      <c r="A63" s="167" t="str">
        <f>CONCATENATE("(",C12,")")</f>
        <v>(Tons)</v>
      </c>
      <c r="B63" s="67" t="s">
        <v>103</v>
      </c>
      <c r="C63" s="72"/>
      <c r="D63" s="72"/>
      <c r="E63" s="68"/>
      <c r="F63" s="73">
        <f>IF(Yield!$A$1=7,(Yield!AA13),IF(Yield!$A$1=6,(Yield!W13),IF(Yield!$A$1=5,(Yield!S13),IF(Yield!$A$1=4,(Yield!O13),IF(Yield!$A$1=3,(Yield!K13),IF(Yield!$A$1=2,(Yield!G13),IF(Yield!$A$1=1,(Yield!C13),0)))))))</f>
        <v>0</v>
      </c>
      <c r="G63" s="46"/>
      <c r="H63" s="46"/>
      <c r="I63" s="50" t="s">
        <v>104</v>
      </c>
      <c r="J63" s="50"/>
      <c r="K63" s="52"/>
      <c r="L63" s="52"/>
      <c r="M63" s="55"/>
    </row>
    <row r="64" spans="1:14">
      <c r="A64" s="71"/>
      <c r="B64" s="72" t="s">
        <v>105</v>
      </c>
      <c r="C64" s="72"/>
      <c r="D64" s="72"/>
      <c r="E64" s="68"/>
      <c r="F64" s="66">
        <f>IF(F57="",0,SUM(F57:F62)-F63)</f>
        <v>0</v>
      </c>
      <c r="G64" s="46"/>
      <c r="H64" s="46"/>
      <c r="I64" s="1"/>
      <c r="J64" s="1"/>
      <c r="K64" s="74" t="s">
        <v>106</v>
      </c>
      <c r="L64" s="75"/>
      <c r="M64" s="75"/>
    </row>
    <row r="66" spans="1:1">
      <c r="A66" s="76" t="s">
        <v>227</v>
      </c>
    </row>
  </sheetData>
  <sheetProtection algorithmName="SHA-512" hashValue="JFmDdJSghbdKBcsh7wtBB4uLX+XcXoYysEUKEEf5KdxZXdehKKc/bZJbw9bcEj6Ir4t52OARGpEdRoVa5I6eqA==" saltValue="wLBOjVXMqelrZLRo/lC8dA==" spinCount="100000" sheet="1"/>
  <mergeCells count="1">
    <mergeCell ref="J58:K58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2"/>
  </sheetPr>
  <dimension ref="A1:Q66"/>
  <sheetViews>
    <sheetView topLeftCell="A5" workbookViewId="0">
      <selection activeCell="L7" sqref="L7"/>
    </sheetView>
  </sheetViews>
  <sheetFormatPr defaultRowHeight="15"/>
  <cols>
    <col min="1" max="1" width="8.81640625" customWidth="1"/>
    <col min="16" max="17" width="0" hidden="1" customWidth="1"/>
  </cols>
  <sheetData>
    <row r="1" spans="1:17">
      <c r="A1" s="213" t="s">
        <v>84</v>
      </c>
      <c r="P1" t="s">
        <v>83</v>
      </c>
      <c r="Q1" t="s">
        <v>232</v>
      </c>
    </row>
    <row r="2" spans="1:17">
      <c r="A2" s="1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P2" t="s">
        <v>231</v>
      </c>
      <c r="Q2" t="s">
        <v>235</v>
      </c>
    </row>
    <row r="3" spans="1:17" ht="17.399999999999999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P3" t="s">
        <v>234</v>
      </c>
      <c r="Q3" t="s">
        <v>233</v>
      </c>
    </row>
    <row r="4" spans="1:17" ht="17.399999999999999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85</v>
      </c>
      <c r="M4" s="48" t="str">
        <f>IF(Yield!A1&lt;=7,"",(Yield!A1))</f>
        <v/>
      </c>
      <c r="P4" t="s">
        <v>229</v>
      </c>
      <c r="Q4" t="s">
        <v>230</v>
      </c>
    </row>
    <row r="5" spans="1:17">
      <c r="A5" s="228" t="str">
        <f>IF(Info!$B$2="M","M - Units","E - Units")</f>
        <v>E - Units</v>
      </c>
      <c r="B5" s="1"/>
      <c r="C5" s="49" t="s">
        <v>86</v>
      </c>
      <c r="D5" s="50"/>
      <c r="E5" s="50"/>
      <c r="F5" s="50"/>
      <c r="G5" s="50"/>
      <c r="H5" s="50"/>
      <c r="I5" s="46"/>
      <c r="J5" s="46"/>
      <c r="K5" s="50" t="s">
        <v>87</v>
      </c>
      <c r="L5" s="50"/>
      <c r="M5" s="51">
        <f ca="1">TODAY()</f>
        <v>45686</v>
      </c>
    </row>
    <row r="6" spans="1:17">
      <c r="A6" s="1"/>
      <c r="B6" s="50"/>
      <c r="C6" s="50"/>
      <c r="D6" s="50"/>
      <c r="E6" s="50"/>
      <c r="F6" s="50"/>
      <c r="G6" s="50"/>
      <c r="H6" s="50"/>
      <c r="I6" s="46"/>
      <c r="J6" s="46"/>
      <c r="K6" s="46"/>
      <c r="L6" s="46"/>
    </row>
    <row r="7" spans="1:17">
      <c r="A7" s="47" t="s">
        <v>88</v>
      </c>
      <c r="B7" s="52" t="str">
        <f>IF(Info!$B4="","",Info!$B4)</f>
        <v/>
      </c>
      <c r="C7" s="52"/>
      <c r="D7" s="1"/>
      <c r="E7" s="46"/>
      <c r="F7" s="46"/>
      <c r="G7" s="46"/>
      <c r="H7" s="46"/>
      <c r="I7" s="46"/>
      <c r="J7" s="46"/>
      <c r="K7" s="47" t="s">
        <v>89</v>
      </c>
      <c r="L7" s="53" t="str">
        <f>IF(Yield!A1&lt;=7,"",IF(Yield!A2=1,Info!B14,IF(Yield!A2=2,Info!B16,IF(Yield!A2=3,Info!B18,IF(Yield!A2=4,Info!B20,IF(Yield!A2="1 Alt",Info!C14,IF(Yield!A2="2 Alt",Info!C16,IF(Yield!A2="3 Alt",Info!C18,IF(Yield!A2="4 Alt",Info!C20,"")))))))))</f>
        <v/>
      </c>
      <c r="M7" s="54"/>
      <c r="N7" s="54"/>
    </row>
    <row r="8" spans="1:17">
      <c r="A8" s="47" t="s">
        <v>90</v>
      </c>
      <c r="B8" s="52" t="str">
        <f>IF(Info!$B3="","",(Info!$B3))</f>
        <v/>
      </c>
      <c r="C8" s="52"/>
      <c r="D8" s="52"/>
      <c r="E8" s="46"/>
      <c r="F8" s="46"/>
      <c r="G8" s="46"/>
      <c r="H8" s="46"/>
      <c r="I8" s="46"/>
      <c r="J8" s="46"/>
      <c r="K8" s="47" t="s">
        <v>91</v>
      </c>
      <c r="L8" s="52" t="str">
        <f>IF(Info!$B6="","",(Info!$B6))</f>
        <v/>
      </c>
      <c r="M8" s="55"/>
      <c r="N8" s="55"/>
    </row>
    <row r="9" spans="1:17">
      <c r="A9" s="47" t="s">
        <v>92</v>
      </c>
      <c r="B9" s="52" t="str">
        <f>IF(Info!$B5="","",(Info!$B5))</f>
        <v/>
      </c>
      <c r="C9" s="52"/>
      <c r="D9" s="52"/>
      <c r="E9" s="46"/>
      <c r="F9" s="50" t="s">
        <v>93</v>
      </c>
      <c r="G9" s="50"/>
      <c r="H9" s="52" t="str">
        <f>IF(Info!$B8="","",(Info!$B8))</f>
        <v/>
      </c>
      <c r="I9" s="52"/>
      <c r="J9" s="52"/>
      <c r="K9" s="52"/>
      <c r="L9" s="52"/>
      <c r="M9" s="55"/>
      <c r="N9" s="55"/>
    </row>
    <row r="10" spans="1:17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7">
      <c r="A11" s="4"/>
      <c r="B11" s="56" t="s">
        <v>94</v>
      </c>
      <c r="C11" s="56" t="s">
        <v>95</v>
      </c>
      <c r="D11" s="4"/>
      <c r="E11" s="57"/>
      <c r="F11" s="4"/>
      <c r="G11" s="56" t="s">
        <v>94</v>
      </c>
      <c r="H11" s="56" t="s">
        <v>95</v>
      </c>
      <c r="I11" s="4"/>
      <c r="J11" s="46"/>
      <c r="K11" s="4"/>
      <c r="L11" s="56" t="s">
        <v>94</v>
      </c>
      <c r="M11" s="56" t="s">
        <v>95</v>
      </c>
      <c r="N11" s="4"/>
    </row>
    <row r="12" spans="1:17">
      <c r="A12" s="58" t="s">
        <v>81</v>
      </c>
      <c r="B12" s="58" t="s">
        <v>96</v>
      </c>
      <c r="C12" s="229" t="str">
        <f>IF(Info!$B$2="M",$Q$1,$P$1)</f>
        <v>Tons</v>
      </c>
      <c r="D12" s="58" t="s">
        <v>97</v>
      </c>
      <c r="E12" s="57"/>
      <c r="F12" s="58" t="s">
        <v>81</v>
      </c>
      <c r="G12" s="58" t="s">
        <v>96</v>
      </c>
      <c r="H12" s="229" t="str">
        <f>IF(Info!$B$2="M",$Q$1,$P$1)</f>
        <v>Tons</v>
      </c>
      <c r="I12" s="58" t="s">
        <v>97</v>
      </c>
      <c r="J12" s="46"/>
      <c r="K12" s="58" t="s">
        <v>81</v>
      </c>
      <c r="L12" s="58" t="s">
        <v>96</v>
      </c>
      <c r="M12" s="229" t="str">
        <f>IF(Info!$B$2="M",$Q$1,$P$1)</f>
        <v>Tons</v>
      </c>
      <c r="N12" s="58" t="s">
        <v>97</v>
      </c>
    </row>
    <row r="13" spans="1:17">
      <c r="A13" s="240">
        <f>IF(Yield!$A$1=8,(Yield!AC17),IF(Yield!$A$1=9,(Yield!AG17),IF(Yield!$A$1=10,(Yield!AK17),IF(Yield!$A$1=11,(Yield!AO17),IF(Yield!$A$1=12,(Yield!AS17),IF(Yield!$A$1=13,(Yield!AW17),IF(Yield!$A$1=14,(Yield!BA17),0)))))))</f>
        <v>0</v>
      </c>
      <c r="B13" s="59">
        <f>IF(Yield!$A$1=8,(Yield!AD17),IF(Yield!$A$1=9,(Yield!AH17),IF(Yield!$A$1=10,(Yield!AL17),IF(Yield!$A$1=11,(Yield!AP17),IF(Yield!$A$1=12,(Yield!AT17),IF(Yield!$A$1=13,(Yield!AX17),IF(Yield!$A$1=14,(Yield!BB17),0)))))))</f>
        <v>0</v>
      </c>
      <c r="C13" s="60">
        <f>IF(Yield!$A$1=8,(Yield!AE17),IF(Yield!$A$1=9,(Yield!AI17),IF(Yield!$A$1=10,(Yield!AM17),IF(Yield!$A$1=11,(Yield!AQ17),IF(Yield!$A$1=12,(Yield!AU17),IF(Yield!$A$1=13,(Yield!AY17),IF(Yield!$A$1=14,(Yield!BC17),0)))))))</f>
        <v>0</v>
      </c>
      <c r="D13" s="59" t="str">
        <f>IF(Yield!$A$2="",0,IF(Yield!$A$2=1,Info!$B$15,IF(Yield!$A$2=2,Info!$B$17,IF(Yield!$A$2=3,Info!$B$19,IF(Yield!$A$2=4,Info!$B$21)))))</f>
        <v/>
      </c>
      <c r="E13" s="61"/>
      <c r="F13" s="240">
        <f>IF(Yield!$A$1=8,(Yield!AC57),IF(Yield!$A$1=9,(Yield!AG57),IF(Yield!$A$1=10,(Yield!AK57),IF(Yield!$A$1=11,(Yield!AO57),IF(Yield!$A$1=12,(Yield!AS57),IF(Yield!$A$1=13,(Yield!AW57),IF(Yield!$A$1=14,(Yield!BA57),0)))))))</f>
        <v>0</v>
      </c>
      <c r="G13" s="59">
        <f>IF(Yield!$A$1=8,(Yield!AD57),IF(Yield!$A$1=9,(Yield!AH57),IF(Yield!$A$1=10,(Yield!AL57),IF(Yield!$A$1=11,(Yield!AP57),IF(Yield!$A$1=12,(Yield!AT57),IF(Yield!$A$1=13,(Yield!AX57),IF(Yield!$A$1=14,(Yield!BB57),0)))))))</f>
        <v>0</v>
      </c>
      <c r="H13" s="60">
        <f>IF(Yield!$A$1=8,(Yield!AE57),IF(Yield!$A$1=9,(Yield!AI57),IF(Yield!$A$1=10,(Yield!AM57),IF(Yield!$A$1=11,(Yield!AQ57),IF(Yield!$A$1=12,(Yield!AU57),IF(Yield!$A$1=13,(Yield!AY57),IF(Yield!$A$1=14,(Yield!BC57),0)))))))</f>
        <v>0</v>
      </c>
      <c r="I13" s="59" t="str">
        <f>IF(H13="","",(D13))</f>
        <v/>
      </c>
      <c r="J13" s="61"/>
      <c r="K13" s="240">
        <f>IF(Yield!$A$1=8,(Yield!AC97),IF(Yield!$A$1=9,(Yield!AF97),IF(Yield!$A$1=10,(Yield!AK97),IF(Yield!$A$1=11,(Yield!AO97),IF(Yield!$A$1=12,(Yield!AS97),IF(Yield!$A$1=13,(Yield!AW97),IF(Yield!$A$1=14,(Yield!BA97),0)))))))</f>
        <v>0</v>
      </c>
      <c r="L13" s="59">
        <f>IF(Yield!$A$1=8,(Yield!AD97),IF(Yield!$A$1=9,(Yield!AG97),IF(Yield!$A$1=10,(Yield!AL97),IF(Yield!$A$1=11,(Yield!AP97),IF(Yield!$A$1=12,(Yield!AT97),IF(Yield!$A$1=13,(Yield!AX97),IF(Yield!$A$1=14,(Yield!BB97),0)))))))</f>
        <v>0</v>
      </c>
      <c r="M13" s="60">
        <f>IF(Yield!$A$1=8,(Yield!AE97),IF(Yield!$A$1=9,(Yield!AH97),IF(Yield!$A$1=10,(Yield!AM97),IF(Yield!$A$1=11,(Yield!AQ97),IF(Yield!$A$1=12,(Yield!AU97),IF(Yield!$A$1=13,(Yield!AY97),IF(Yield!$A$1=14,(Yield!BC97),0)))))))</f>
        <v>0</v>
      </c>
      <c r="N13" s="59" t="str">
        <f>IF(M13="","",(I13))</f>
        <v/>
      </c>
    </row>
    <row r="14" spans="1:17">
      <c r="A14" s="240">
        <f>IF(Yield!$A$1=8,(Yield!AC18),IF(Yield!$A$1=9,(Yield!AG18),IF(Yield!$A$1=10,(Yield!AK18),IF(Yield!$A$1=11,(Yield!AO18),IF(Yield!$A$1=12,(Yield!AS18),IF(Yield!$A$1=13,(Yield!AW18),IF(Yield!$A$1=14,(Yield!BA18),0)))))))</f>
        <v>0</v>
      </c>
      <c r="B14" s="59">
        <f>IF(Yield!$A$1=8,(Yield!AD18),IF(Yield!$A$1=9,(Yield!AH18),IF(Yield!$A$1=10,(Yield!AL18),IF(Yield!$A$1=11,(Yield!AP18),IF(Yield!$A$1=12,(Yield!AT18),IF(Yield!$A$1=13,(Yield!AX18),IF(Yield!$A$1=14,(Yield!BB18),0)))))))</f>
        <v>0</v>
      </c>
      <c r="C14" s="60">
        <f>IF(Yield!$A$1=8,(Yield!AE18),IF(Yield!$A$1=9,(Yield!AI18),IF(Yield!$A$1=10,(Yield!AM18),IF(Yield!$A$1=11,(Yield!AQ18),IF(Yield!$A$1=12,(Yield!AU18),IF(Yield!$A$1=13,(Yield!AY18),IF(Yield!$A$1=14,(Yield!BC18),0)))))))</f>
        <v>0</v>
      </c>
      <c r="D14" s="59" t="str">
        <f>IF(Yield!$A$2="",0,IF(Yield!$A$2=1,Info!$B$15,IF(Yield!$A$2=2,Info!$B$17,IF(Yield!$A$2=3,Info!$B$19,IF(Yield!$A$2=4,Info!$B$21)))))</f>
        <v/>
      </c>
      <c r="E14" s="61"/>
      <c r="F14" s="240">
        <f>IF(Yield!$A$1=8,(Yield!AC58),IF(Yield!$A$1=9,(Yield!AG58),IF(Yield!$A$1=10,(Yield!AK58),IF(Yield!$A$1=11,(Yield!AO58),IF(Yield!$A$1=12,(Yield!AS58),IF(Yield!$A$1=13,(Yield!AW58),IF(Yield!$A$1=14,(Yield!BA58),0)))))))</f>
        <v>0</v>
      </c>
      <c r="G14" s="59">
        <f>IF(Yield!$A$1=8,(Yield!AD58),IF(Yield!$A$1=9,(Yield!AH58),IF(Yield!$A$1=10,(Yield!AL58),IF(Yield!$A$1=11,(Yield!AP58),IF(Yield!$A$1=12,(Yield!AT58),IF(Yield!$A$1=13,(Yield!AX58),IF(Yield!$A$1=14,(Yield!BB58),0)))))))</f>
        <v>0</v>
      </c>
      <c r="H14" s="60">
        <f>IF(Yield!$A$1=8,(Yield!AE58),IF(Yield!$A$1=9,(Yield!AI58),IF(Yield!$A$1=10,(Yield!AM58),IF(Yield!$A$1=11,(Yield!AQ58),IF(Yield!$A$1=12,(Yield!AU58),IF(Yield!$A$1=13,(Yield!AY58),IF(Yield!$A$1=14,(Yield!BC58),0)))))))</f>
        <v>0</v>
      </c>
      <c r="I14" s="59" t="str">
        <f t="shared" ref="I14:I52" si="0">IF(H14="","",(I13))</f>
        <v/>
      </c>
      <c r="J14" s="61"/>
      <c r="K14" s="240">
        <f>IF(Yield!$A$1=8,(Yield!AC98),IF(Yield!$A$1=9,(Yield!AF98),IF(Yield!$A$1=10,(Yield!AK98),IF(Yield!$A$1=11,(Yield!AO98),IF(Yield!$A$1=12,(Yield!AS98),IF(Yield!$A$1=13,(Yield!AW98),IF(Yield!$A$1=14,(Yield!BA98),0)))))))</f>
        <v>0</v>
      </c>
      <c r="L14" s="59">
        <f>IF(Yield!$A$1=8,(Yield!AD98),IF(Yield!$A$1=9,(Yield!AG98),IF(Yield!$A$1=10,(Yield!AL98),IF(Yield!$A$1=11,(Yield!AP98),IF(Yield!$A$1=12,(Yield!AT98),IF(Yield!$A$1=13,(Yield!AX98),IF(Yield!$A$1=14,(Yield!BB98),0)))))))</f>
        <v>0</v>
      </c>
      <c r="M14" s="60">
        <f>IF(Yield!$A$1=8,(Yield!AE98),IF(Yield!$A$1=9,(Yield!AH98),IF(Yield!$A$1=10,(Yield!AM98),IF(Yield!$A$1=11,(Yield!AQ98),IF(Yield!$A$1=12,(Yield!AU98),IF(Yield!$A$1=13,(Yield!AY98),IF(Yield!$A$1=14,(Yield!BC98),0)))))))</f>
        <v>0</v>
      </c>
      <c r="N14" s="59" t="str">
        <f t="shared" ref="N14:N52" si="1">IF(M14="","",(N13))</f>
        <v/>
      </c>
    </row>
    <row r="15" spans="1:17">
      <c r="A15" s="240">
        <f>IF(Yield!$A$1=8,(Yield!AC19),IF(Yield!$A$1=9,(Yield!AG19),IF(Yield!$A$1=10,(Yield!AK19),IF(Yield!$A$1=11,(Yield!AO19),IF(Yield!$A$1=12,(Yield!AS19),IF(Yield!$A$1=13,(Yield!AW19),IF(Yield!$A$1=14,(Yield!BA19),0)))))))</f>
        <v>0</v>
      </c>
      <c r="B15" s="59">
        <f>IF(Yield!$A$1=8,(Yield!AD19),IF(Yield!$A$1=9,(Yield!AH19),IF(Yield!$A$1=10,(Yield!AL19),IF(Yield!$A$1=11,(Yield!AP19),IF(Yield!$A$1=12,(Yield!AT19),IF(Yield!$A$1=13,(Yield!AX19),IF(Yield!$A$1=14,(Yield!BB19),0)))))))</f>
        <v>0</v>
      </c>
      <c r="C15" s="60">
        <f>IF(Yield!$A$1=8,(Yield!AE19),IF(Yield!$A$1=9,(Yield!AI19),IF(Yield!$A$1=10,(Yield!AM19),IF(Yield!$A$1=11,(Yield!AQ19),IF(Yield!$A$1=12,(Yield!AU19),IF(Yield!$A$1=13,(Yield!AY19),IF(Yield!$A$1=14,(Yield!BC19),0)))))))</f>
        <v>0</v>
      </c>
      <c r="D15" s="59" t="str">
        <f>IF(Yield!$A$2="",0,IF(Yield!$A$2=1,Info!$B$15,IF(Yield!$A$2=2,Info!$B$17,IF(Yield!$A$2=3,Info!$B$19,IF(Yield!$A$2=4,Info!$B$21)))))</f>
        <v/>
      </c>
      <c r="E15" s="61"/>
      <c r="F15" s="240">
        <f>IF(Yield!$A$1=8,(Yield!AC59),IF(Yield!$A$1=9,(Yield!AG59),IF(Yield!$A$1=10,(Yield!AK59),IF(Yield!$A$1=11,(Yield!AO59),IF(Yield!$A$1=12,(Yield!AS59),IF(Yield!$A$1=13,(Yield!AW59),IF(Yield!$A$1=14,(Yield!BA59),0)))))))</f>
        <v>0</v>
      </c>
      <c r="G15" s="59">
        <f>IF(Yield!$A$1=8,(Yield!AD59),IF(Yield!$A$1=9,(Yield!AH59),IF(Yield!$A$1=10,(Yield!AL59),IF(Yield!$A$1=11,(Yield!AP59),IF(Yield!$A$1=12,(Yield!AT59),IF(Yield!$A$1=13,(Yield!AX59),IF(Yield!$A$1=14,(Yield!BB59),0)))))))</f>
        <v>0</v>
      </c>
      <c r="H15" s="60">
        <f>IF(Yield!$A$1=8,(Yield!AE59),IF(Yield!$A$1=9,(Yield!AI59),IF(Yield!$A$1=10,(Yield!AM59),IF(Yield!$A$1=11,(Yield!AQ59),IF(Yield!$A$1=12,(Yield!AU59),IF(Yield!$A$1=13,(Yield!AY59),IF(Yield!$A$1=14,(Yield!BC59),0)))))))</f>
        <v>0</v>
      </c>
      <c r="I15" s="59" t="str">
        <f t="shared" si="0"/>
        <v/>
      </c>
      <c r="J15" s="61"/>
      <c r="K15" s="240">
        <f>IF(Yield!$A$1=8,(Yield!AC99),IF(Yield!$A$1=9,(Yield!AF99),IF(Yield!$A$1=10,(Yield!AK99),IF(Yield!$A$1=11,(Yield!AO99),IF(Yield!$A$1=12,(Yield!AS99),IF(Yield!$A$1=13,(Yield!AW99),IF(Yield!$A$1=14,(Yield!BA99),0)))))))</f>
        <v>0</v>
      </c>
      <c r="L15" s="59">
        <f>IF(Yield!$A$1=8,(Yield!AD99),IF(Yield!$A$1=9,(Yield!AG99),IF(Yield!$A$1=10,(Yield!AL99),IF(Yield!$A$1=11,(Yield!AP99),IF(Yield!$A$1=12,(Yield!AT99),IF(Yield!$A$1=13,(Yield!AX99),IF(Yield!$A$1=14,(Yield!BB99),0)))))))</f>
        <v>0</v>
      </c>
      <c r="M15" s="60">
        <f>IF(Yield!$A$1=8,(Yield!AE99),IF(Yield!$A$1=9,(Yield!AH99),IF(Yield!$A$1=10,(Yield!AM99),IF(Yield!$A$1=11,(Yield!AQ99),IF(Yield!$A$1=12,(Yield!AU99),IF(Yield!$A$1=13,(Yield!AY99),IF(Yield!$A$1=14,(Yield!BC99),0)))))))</f>
        <v>0</v>
      </c>
      <c r="N15" s="59" t="str">
        <f t="shared" si="1"/>
        <v/>
      </c>
    </row>
    <row r="16" spans="1:17">
      <c r="A16" s="240">
        <f>IF(Yield!$A$1=8,(Yield!AC20),IF(Yield!$A$1=9,(Yield!AG20),IF(Yield!$A$1=10,(Yield!AK20),IF(Yield!$A$1=11,(Yield!AO20),IF(Yield!$A$1=12,(Yield!AS20),IF(Yield!$A$1=13,(Yield!AW20),IF(Yield!$A$1=14,(Yield!BA20),0)))))))</f>
        <v>0</v>
      </c>
      <c r="B16" s="59">
        <f>IF(Yield!$A$1=8,(Yield!AD20),IF(Yield!$A$1=9,(Yield!AH20),IF(Yield!$A$1=10,(Yield!AL20),IF(Yield!$A$1=11,(Yield!AP20),IF(Yield!$A$1=12,(Yield!AT20),IF(Yield!$A$1=13,(Yield!AX20),IF(Yield!$A$1=14,(Yield!BB20),0)))))))</f>
        <v>0</v>
      </c>
      <c r="C16" s="60">
        <f>IF(Yield!$A$1=8,(Yield!AE20),IF(Yield!$A$1=9,(Yield!AI20),IF(Yield!$A$1=10,(Yield!AM20),IF(Yield!$A$1=11,(Yield!AQ20),IF(Yield!$A$1=12,(Yield!AU20),IF(Yield!$A$1=13,(Yield!AY20),IF(Yield!$A$1=14,(Yield!BC20),0)))))))</f>
        <v>0</v>
      </c>
      <c r="D16" s="59" t="str">
        <f>IF(Yield!$A$2="",0,IF(Yield!$A$2=1,Info!$B$15,IF(Yield!$A$2=2,Info!$B$17,IF(Yield!$A$2=3,Info!$B$19,IF(Yield!$A$2=4,Info!$B$21)))))</f>
        <v/>
      </c>
      <c r="E16" s="61"/>
      <c r="F16" s="240">
        <f>IF(Yield!$A$1=8,(Yield!AC60),IF(Yield!$A$1=9,(Yield!AG60),IF(Yield!$A$1=10,(Yield!AK60),IF(Yield!$A$1=11,(Yield!AO60),IF(Yield!$A$1=12,(Yield!AS60),IF(Yield!$A$1=13,(Yield!AW60),IF(Yield!$A$1=14,(Yield!BA60),0)))))))</f>
        <v>0</v>
      </c>
      <c r="G16" s="59">
        <f>IF(Yield!$A$1=8,(Yield!AD60),IF(Yield!$A$1=9,(Yield!AH60),IF(Yield!$A$1=10,(Yield!AL60),IF(Yield!$A$1=11,(Yield!AP60),IF(Yield!$A$1=12,(Yield!AT60),IF(Yield!$A$1=13,(Yield!AX60),IF(Yield!$A$1=14,(Yield!BB60),0)))))))</f>
        <v>0</v>
      </c>
      <c r="H16" s="60">
        <f>IF(Yield!$A$1=8,(Yield!AE60),IF(Yield!$A$1=9,(Yield!AI60),IF(Yield!$A$1=10,(Yield!AM60),IF(Yield!$A$1=11,(Yield!AQ60),IF(Yield!$A$1=12,(Yield!AU60),IF(Yield!$A$1=13,(Yield!AY60),IF(Yield!$A$1=14,(Yield!BC60),0)))))))</f>
        <v>0</v>
      </c>
      <c r="I16" s="59" t="str">
        <f t="shared" si="0"/>
        <v/>
      </c>
      <c r="J16" s="61"/>
      <c r="K16" s="240">
        <f>IF(Yield!$A$1=8,(Yield!AC100),IF(Yield!$A$1=9,(Yield!AF100),IF(Yield!$A$1=10,(Yield!AK100),IF(Yield!$A$1=11,(Yield!AO100),IF(Yield!$A$1=12,(Yield!AS100),IF(Yield!$A$1=13,(Yield!AW100),IF(Yield!$A$1=14,(Yield!BA100),0)))))))</f>
        <v>0</v>
      </c>
      <c r="L16" s="59">
        <f>IF(Yield!$A$1=8,(Yield!AD100),IF(Yield!$A$1=9,(Yield!AG100),IF(Yield!$A$1=10,(Yield!AL100),IF(Yield!$A$1=11,(Yield!AP100),IF(Yield!$A$1=12,(Yield!AT100),IF(Yield!$A$1=13,(Yield!AX100),IF(Yield!$A$1=14,(Yield!BB100),0)))))))</f>
        <v>0</v>
      </c>
      <c r="M16" s="60">
        <f>IF(Yield!$A$1=8,(Yield!AE100),IF(Yield!$A$1=9,(Yield!AH100),IF(Yield!$A$1=10,(Yield!AM100),IF(Yield!$A$1=11,(Yield!AQ100),IF(Yield!$A$1=12,(Yield!AU100),IF(Yield!$A$1=13,(Yield!AY100),IF(Yield!$A$1=14,(Yield!BC100),0)))))))</f>
        <v>0</v>
      </c>
      <c r="N16" s="59" t="str">
        <f t="shared" si="1"/>
        <v/>
      </c>
    </row>
    <row r="17" spans="1:14">
      <c r="A17" s="240">
        <f>IF(Yield!$A$1=8,(Yield!AC21),IF(Yield!$A$1=9,(Yield!AG21),IF(Yield!$A$1=10,(Yield!AK21),IF(Yield!$A$1=11,(Yield!AO21),IF(Yield!$A$1=12,(Yield!AS21),IF(Yield!$A$1=13,(Yield!AW21),IF(Yield!$A$1=14,(Yield!BA21),0)))))))</f>
        <v>0</v>
      </c>
      <c r="B17" s="59">
        <f>IF(Yield!$A$1=8,(Yield!AD21),IF(Yield!$A$1=9,(Yield!AH21),IF(Yield!$A$1=10,(Yield!AL21),IF(Yield!$A$1=11,(Yield!AP21),IF(Yield!$A$1=12,(Yield!AT21),IF(Yield!$A$1=13,(Yield!AX21),IF(Yield!$A$1=14,(Yield!BB21),0)))))))</f>
        <v>0</v>
      </c>
      <c r="C17" s="60">
        <f>IF(Yield!$A$1=8,(Yield!AE21),IF(Yield!$A$1=9,(Yield!AI21),IF(Yield!$A$1=10,(Yield!AM21),IF(Yield!$A$1=11,(Yield!AQ21),IF(Yield!$A$1=12,(Yield!AU21),IF(Yield!$A$1=13,(Yield!AY21),IF(Yield!$A$1=14,(Yield!BC21),0)))))))</f>
        <v>0</v>
      </c>
      <c r="D17" s="59" t="str">
        <f>IF(Yield!$A$2="",0,IF(Yield!$A$2=1,Info!$B$15,IF(Yield!$A$2=2,Info!$B$17,IF(Yield!$A$2=3,Info!$B$19,IF(Yield!$A$2=4,Info!$B$21)))))</f>
        <v/>
      </c>
      <c r="E17" s="61"/>
      <c r="F17" s="240">
        <f>IF(Yield!$A$1=8,(Yield!AC61),IF(Yield!$A$1=9,(Yield!AG61),IF(Yield!$A$1=10,(Yield!AK61),IF(Yield!$A$1=11,(Yield!AO61),IF(Yield!$A$1=12,(Yield!AS61),IF(Yield!$A$1=13,(Yield!AW61),IF(Yield!$A$1=14,(Yield!BA61),0)))))))</f>
        <v>0</v>
      </c>
      <c r="G17" s="59">
        <f>IF(Yield!$A$1=8,(Yield!AD61),IF(Yield!$A$1=9,(Yield!AH61),IF(Yield!$A$1=10,(Yield!AL61),IF(Yield!$A$1=11,(Yield!AP61),IF(Yield!$A$1=12,(Yield!AT61),IF(Yield!$A$1=13,(Yield!AX61),IF(Yield!$A$1=14,(Yield!BB61),0)))))))</f>
        <v>0</v>
      </c>
      <c r="H17" s="60">
        <f>IF(Yield!$A$1=8,(Yield!AE61),IF(Yield!$A$1=9,(Yield!AI61),IF(Yield!$A$1=10,(Yield!AM61),IF(Yield!$A$1=11,(Yield!AQ61),IF(Yield!$A$1=12,(Yield!AU61),IF(Yield!$A$1=13,(Yield!AY61),IF(Yield!$A$1=14,(Yield!BC61),0)))))))</f>
        <v>0</v>
      </c>
      <c r="I17" s="59" t="str">
        <f t="shared" si="0"/>
        <v/>
      </c>
      <c r="J17" s="61"/>
      <c r="K17" s="240">
        <f>IF(Yield!$A$1=8,(Yield!AC101),IF(Yield!$A$1=9,(Yield!AF101),IF(Yield!$A$1=10,(Yield!AK101),IF(Yield!$A$1=11,(Yield!AO101),IF(Yield!$A$1=12,(Yield!AS101),IF(Yield!$A$1=13,(Yield!AW101),IF(Yield!$A$1=14,(Yield!BA101),0)))))))</f>
        <v>0</v>
      </c>
      <c r="L17" s="59">
        <f>IF(Yield!$A$1=8,(Yield!AD101),IF(Yield!$A$1=9,(Yield!AG101),IF(Yield!$A$1=10,(Yield!AL101),IF(Yield!$A$1=11,(Yield!AP101),IF(Yield!$A$1=12,(Yield!AT101),IF(Yield!$A$1=13,(Yield!AX101),IF(Yield!$A$1=14,(Yield!BB101),0)))))))</f>
        <v>0</v>
      </c>
      <c r="M17" s="60">
        <f>IF(Yield!$A$1=8,(Yield!AE101),IF(Yield!$A$1=9,(Yield!AH101),IF(Yield!$A$1=10,(Yield!AM101),IF(Yield!$A$1=11,(Yield!AQ101),IF(Yield!$A$1=12,(Yield!AU101),IF(Yield!$A$1=13,(Yield!AY101),IF(Yield!$A$1=14,(Yield!BC101),0)))))))</f>
        <v>0</v>
      </c>
      <c r="N17" s="59" t="str">
        <f t="shared" si="1"/>
        <v/>
      </c>
    </row>
    <row r="18" spans="1:14">
      <c r="A18" s="240">
        <f>IF(Yield!$A$1=8,(Yield!AC22),IF(Yield!$A$1=9,(Yield!AG22),IF(Yield!$A$1=10,(Yield!AK22),IF(Yield!$A$1=11,(Yield!AO22),IF(Yield!$A$1=12,(Yield!AS22),IF(Yield!$A$1=13,(Yield!AW22),IF(Yield!$A$1=14,(Yield!BA22),0)))))))</f>
        <v>0</v>
      </c>
      <c r="B18" s="59">
        <f>IF(Yield!$A$1=8,(Yield!AD22),IF(Yield!$A$1=9,(Yield!AH22),IF(Yield!$A$1=10,(Yield!AL22),IF(Yield!$A$1=11,(Yield!AP22),IF(Yield!$A$1=12,(Yield!AT22),IF(Yield!$A$1=13,(Yield!AX22),IF(Yield!$A$1=14,(Yield!BB22),0)))))))</f>
        <v>0</v>
      </c>
      <c r="C18" s="60">
        <f>IF(Yield!$A$1=8,(Yield!AE22),IF(Yield!$A$1=9,(Yield!AI22),IF(Yield!$A$1=10,(Yield!AM22),IF(Yield!$A$1=11,(Yield!AQ22),IF(Yield!$A$1=12,(Yield!AU22),IF(Yield!$A$1=13,(Yield!AY22),IF(Yield!$A$1=14,(Yield!BC22),0)))))))</f>
        <v>0</v>
      </c>
      <c r="D18" s="59" t="str">
        <f>IF(Yield!$A$2="",0,IF(Yield!$A$2=1,Info!$B$15,IF(Yield!$A$2=2,Info!$B$17,IF(Yield!$A$2=3,Info!$B$19,IF(Yield!$A$2=4,Info!$B$21)))))</f>
        <v/>
      </c>
      <c r="E18" s="61"/>
      <c r="F18" s="240">
        <f>IF(Yield!$A$1=8,(Yield!AC62),IF(Yield!$A$1=9,(Yield!AG62),IF(Yield!$A$1=10,(Yield!AK62),IF(Yield!$A$1=11,(Yield!AO62),IF(Yield!$A$1=12,(Yield!AS62),IF(Yield!$A$1=13,(Yield!AW62),IF(Yield!$A$1=14,(Yield!BA62),0)))))))</f>
        <v>0</v>
      </c>
      <c r="G18" s="59">
        <f>IF(Yield!$A$1=8,(Yield!AD62),IF(Yield!$A$1=9,(Yield!AH62),IF(Yield!$A$1=10,(Yield!AL62),IF(Yield!$A$1=11,(Yield!AP62),IF(Yield!$A$1=12,(Yield!AT62),IF(Yield!$A$1=13,(Yield!AX62),IF(Yield!$A$1=14,(Yield!BB62),0)))))))</f>
        <v>0</v>
      </c>
      <c r="H18" s="60">
        <f>IF(Yield!$A$1=8,(Yield!AE62),IF(Yield!$A$1=9,(Yield!AI62),IF(Yield!$A$1=10,(Yield!AM62),IF(Yield!$A$1=11,(Yield!AQ62),IF(Yield!$A$1=12,(Yield!AU62),IF(Yield!$A$1=13,(Yield!AY62),IF(Yield!$A$1=14,(Yield!BC62),0)))))))</f>
        <v>0</v>
      </c>
      <c r="I18" s="59" t="str">
        <f t="shared" si="0"/>
        <v/>
      </c>
      <c r="J18" s="61"/>
      <c r="K18" s="240">
        <f>IF(Yield!$A$1=8,(Yield!AC102),IF(Yield!$A$1=9,(Yield!AF102),IF(Yield!$A$1=10,(Yield!AK102),IF(Yield!$A$1=11,(Yield!AO102),IF(Yield!$A$1=12,(Yield!AS102),IF(Yield!$A$1=13,(Yield!AW102),IF(Yield!$A$1=14,(Yield!BA102),0)))))))</f>
        <v>0</v>
      </c>
      <c r="L18" s="59">
        <f>IF(Yield!$A$1=8,(Yield!AD102),IF(Yield!$A$1=9,(Yield!AG102),IF(Yield!$A$1=10,(Yield!AL102),IF(Yield!$A$1=11,(Yield!AP102),IF(Yield!$A$1=12,(Yield!AT102),IF(Yield!$A$1=13,(Yield!AX102),IF(Yield!$A$1=14,(Yield!BB102),0)))))))</f>
        <v>0</v>
      </c>
      <c r="M18" s="60">
        <f>IF(Yield!$A$1=8,(Yield!AE102),IF(Yield!$A$1=9,(Yield!AH102),IF(Yield!$A$1=10,(Yield!AM102),IF(Yield!$A$1=11,(Yield!AQ102),IF(Yield!$A$1=12,(Yield!AU102),IF(Yield!$A$1=13,(Yield!AY102),IF(Yield!$A$1=14,(Yield!BC102),0)))))))</f>
        <v>0</v>
      </c>
      <c r="N18" s="59" t="str">
        <f t="shared" si="1"/>
        <v/>
      </c>
    </row>
    <row r="19" spans="1:14">
      <c r="A19" s="240">
        <f>IF(Yield!$A$1=8,(Yield!AC23),IF(Yield!$A$1=9,(Yield!AG23),IF(Yield!$A$1=10,(Yield!AK23),IF(Yield!$A$1=11,(Yield!AO23),IF(Yield!$A$1=12,(Yield!AS23),IF(Yield!$A$1=13,(Yield!AW23),IF(Yield!$A$1=14,(Yield!BA23),0)))))))</f>
        <v>0</v>
      </c>
      <c r="B19" s="59">
        <f>IF(Yield!$A$1=8,(Yield!AD23),IF(Yield!$A$1=9,(Yield!AH23),IF(Yield!$A$1=10,(Yield!AL23),IF(Yield!$A$1=11,(Yield!AP23),IF(Yield!$A$1=12,(Yield!AT23),IF(Yield!$A$1=13,(Yield!AX23),IF(Yield!$A$1=14,(Yield!BB23),0)))))))</f>
        <v>0</v>
      </c>
      <c r="C19" s="60">
        <f>IF(Yield!$A$1=8,(Yield!AE23),IF(Yield!$A$1=9,(Yield!AI23),IF(Yield!$A$1=10,(Yield!AM23),IF(Yield!$A$1=11,(Yield!AQ23),IF(Yield!$A$1=12,(Yield!AU23),IF(Yield!$A$1=13,(Yield!AY23),IF(Yield!$A$1=14,(Yield!BC23),0)))))))</f>
        <v>0</v>
      </c>
      <c r="D19" s="59" t="str">
        <f>IF(Yield!$A$2="",0,IF(Yield!$A$2=1,Info!$B$15,IF(Yield!$A$2=2,Info!$B$17,IF(Yield!$A$2=3,Info!$B$19,IF(Yield!$A$2=4,Info!$B$21)))))</f>
        <v/>
      </c>
      <c r="E19" s="61"/>
      <c r="F19" s="240">
        <f>IF(Yield!$A$1=8,(Yield!AC63),IF(Yield!$A$1=9,(Yield!AG63),IF(Yield!$A$1=10,(Yield!AK63),IF(Yield!$A$1=11,(Yield!AO63),IF(Yield!$A$1=12,(Yield!AS63),IF(Yield!$A$1=13,(Yield!AW63),IF(Yield!$A$1=14,(Yield!BA63),0)))))))</f>
        <v>0</v>
      </c>
      <c r="G19" s="59">
        <f>IF(Yield!$A$1=8,(Yield!AD63),IF(Yield!$A$1=9,(Yield!AH63),IF(Yield!$A$1=10,(Yield!AL63),IF(Yield!$A$1=11,(Yield!AP63),IF(Yield!$A$1=12,(Yield!AT63),IF(Yield!$A$1=13,(Yield!AX63),IF(Yield!$A$1=14,(Yield!BB63),0)))))))</f>
        <v>0</v>
      </c>
      <c r="H19" s="60">
        <f>IF(Yield!$A$1=8,(Yield!AE63),IF(Yield!$A$1=9,(Yield!AI63),IF(Yield!$A$1=10,(Yield!AM63),IF(Yield!$A$1=11,(Yield!AQ63),IF(Yield!$A$1=12,(Yield!AU63),IF(Yield!$A$1=13,(Yield!AY63),IF(Yield!$A$1=14,(Yield!BC63),0)))))))</f>
        <v>0</v>
      </c>
      <c r="I19" s="59" t="str">
        <f t="shared" si="0"/>
        <v/>
      </c>
      <c r="J19" s="61"/>
      <c r="K19" s="240">
        <f>IF(Yield!$A$1=8,(Yield!AC103),IF(Yield!$A$1=9,(Yield!AF103),IF(Yield!$A$1=10,(Yield!AK103),IF(Yield!$A$1=11,(Yield!AO103),IF(Yield!$A$1=12,(Yield!AS103),IF(Yield!$A$1=13,(Yield!AW103),IF(Yield!$A$1=14,(Yield!BA103),0)))))))</f>
        <v>0</v>
      </c>
      <c r="L19" s="59">
        <f>IF(Yield!$A$1=8,(Yield!AD103),IF(Yield!$A$1=9,(Yield!AG103),IF(Yield!$A$1=10,(Yield!AL103),IF(Yield!$A$1=11,(Yield!AP103),IF(Yield!$A$1=12,(Yield!AT103),IF(Yield!$A$1=13,(Yield!AX103),IF(Yield!$A$1=14,(Yield!BB103),0)))))))</f>
        <v>0</v>
      </c>
      <c r="M19" s="60">
        <f>IF(Yield!$A$1=8,(Yield!AE103),IF(Yield!$A$1=9,(Yield!AH103),IF(Yield!$A$1=10,(Yield!AM103),IF(Yield!$A$1=11,(Yield!AQ103),IF(Yield!$A$1=12,(Yield!AU103),IF(Yield!$A$1=13,(Yield!AY103),IF(Yield!$A$1=14,(Yield!BC103),0)))))))</f>
        <v>0</v>
      </c>
      <c r="N19" s="59" t="str">
        <f t="shared" si="1"/>
        <v/>
      </c>
    </row>
    <row r="20" spans="1:14">
      <c r="A20" s="240">
        <f>IF(Yield!$A$1=8,(Yield!AC24),IF(Yield!$A$1=9,(Yield!AG24),IF(Yield!$A$1=10,(Yield!AK24),IF(Yield!$A$1=11,(Yield!AO24),IF(Yield!$A$1=12,(Yield!AS24),IF(Yield!$A$1=13,(Yield!AW24),IF(Yield!$A$1=14,(Yield!BA24),0)))))))</f>
        <v>0</v>
      </c>
      <c r="B20" s="59">
        <f>IF(Yield!$A$1=8,(Yield!AD24),IF(Yield!$A$1=9,(Yield!AH24),IF(Yield!$A$1=10,(Yield!AL24),IF(Yield!$A$1=11,(Yield!AP24),IF(Yield!$A$1=12,(Yield!AT24),IF(Yield!$A$1=13,(Yield!AX24),IF(Yield!$A$1=14,(Yield!BB24),0)))))))</f>
        <v>0</v>
      </c>
      <c r="C20" s="60">
        <f>IF(Yield!$A$1=8,(Yield!AE24),IF(Yield!$A$1=9,(Yield!AI24),IF(Yield!$A$1=10,(Yield!AM24),IF(Yield!$A$1=11,(Yield!AQ24),IF(Yield!$A$1=12,(Yield!AU24),IF(Yield!$A$1=13,(Yield!AY24),IF(Yield!$A$1=14,(Yield!BC24),0)))))))</f>
        <v>0</v>
      </c>
      <c r="D20" s="59" t="str">
        <f>IF(Yield!$A$2="",0,IF(Yield!$A$2=1,Info!$B$15,IF(Yield!$A$2=2,Info!$B$17,IF(Yield!$A$2=3,Info!$B$19,IF(Yield!$A$2=4,Info!$B$21)))))</f>
        <v/>
      </c>
      <c r="E20" s="61"/>
      <c r="F20" s="240">
        <f>IF(Yield!$A$1=8,(Yield!AC64),IF(Yield!$A$1=9,(Yield!AG64),IF(Yield!$A$1=10,(Yield!AK64),IF(Yield!$A$1=11,(Yield!AO64),IF(Yield!$A$1=12,(Yield!AS64),IF(Yield!$A$1=13,(Yield!AW64),IF(Yield!$A$1=14,(Yield!BA64),0)))))))</f>
        <v>0</v>
      </c>
      <c r="G20" s="59">
        <f>IF(Yield!$A$1=8,(Yield!AD64),IF(Yield!$A$1=9,(Yield!AH64),IF(Yield!$A$1=10,(Yield!AL64),IF(Yield!$A$1=11,(Yield!AP64),IF(Yield!$A$1=12,(Yield!AT64),IF(Yield!$A$1=13,(Yield!AX64),IF(Yield!$A$1=14,(Yield!BB64),0)))))))</f>
        <v>0</v>
      </c>
      <c r="H20" s="60">
        <f>IF(Yield!$A$1=8,(Yield!AE64),IF(Yield!$A$1=9,(Yield!AI64),IF(Yield!$A$1=10,(Yield!AM64),IF(Yield!$A$1=11,(Yield!AQ64),IF(Yield!$A$1=12,(Yield!AU64),IF(Yield!$A$1=13,(Yield!AY64),IF(Yield!$A$1=14,(Yield!BC64),0)))))))</f>
        <v>0</v>
      </c>
      <c r="I20" s="59" t="str">
        <f t="shared" si="0"/>
        <v/>
      </c>
      <c r="J20" s="61"/>
      <c r="K20" s="240">
        <f>IF(Yield!$A$1=8,(Yield!AC104),IF(Yield!$A$1=9,(Yield!AF104),IF(Yield!$A$1=10,(Yield!AK104),IF(Yield!$A$1=11,(Yield!AO104),IF(Yield!$A$1=12,(Yield!AS104),IF(Yield!$A$1=13,(Yield!AW104),IF(Yield!$A$1=14,(Yield!BA104),0)))))))</f>
        <v>0</v>
      </c>
      <c r="L20" s="59">
        <f>IF(Yield!$A$1=8,(Yield!AD104),IF(Yield!$A$1=9,(Yield!AG104),IF(Yield!$A$1=10,(Yield!AL104),IF(Yield!$A$1=11,(Yield!AP104),IF(Yield!$A$1=12,(Yield!AT104),IF(Yield!$A$1=13,(Yield!AX104),IF(Yield!$A$1=14,(Yield!BB104),0)))))))</f>
        <v>0</v>
      </c>
      <c r="M20" s="60">
        <f>IF(Yield!$A$1=8,(Yield!AE104),IF(Yield!$A$1=9,(Yield!AH104),IF(Yield!$A$1=10,(Yield!AM104),IF(Yield!$A$1=11,(Yield!AQ104),IF(Yield!$A$1=12,(Yield!AU104),IF(Yield!$A$1=13,(Yield!AY104),IF(Yield!$A$1=14,(Yield!BC104),0)))))))</f>
        <v>0</v>
      </c>
      <c r="N20" s="59" t="str">
        <f t="shared" si="1"/>
        <v/>
      </c>
    </row>
    <row r="21" spans="1:14">
      <c r="A21" s="240">
        <f>IF(Yield!$A$1=8,(Yield!AC25),IF(Yield!$A$1=9,(Yield!AG25),IF(Yield!$A$1=10,(Yield!AK25),IF(Yield!$A$1=11,(Yield!AO25),IF(Yield!$A$1=12,(Yield!AS25),IF(Yield!$A$1=13,(Yield!AW25),IF(Yield!$A$1=14,(Yield!BA25),0)))))))</f>
        <v>0</v>
      </c>
      <c r="B21" s="59">
        <f>IF(Yield!$A$1=8,(Yield!AD25),IF(Yield!$A$1=9,(Yield!AH25),IF(Yield!$A$1=10,(Yield!AL25),IF(Yield!$A$1=11,(Yield!AP25),IF(Yield!$A$1=12,(Yield!AT25),IF(Yield!$A$1=13,(Yield!AX25),IF(Yield!$A$1=14,(Yield!BB25),0)))))))</f>
        <v>0</v>
      </c>
      <c r="C21" s="60">
        <f>IF(Yield!$A$1=8,(Yield!AE25),IF(Yield!$A$1=9,(Yield!AI25),IF(Yield!$A$1=10,(Yield!AM25),IF(Yield!$A$1=11,(Yield!AQ25),IF(Yield!$A$1=12,(Yield!AU25),IF(Yield!$A$1=13,(Yield!AY25),IF(Yield!$A$1=14,(Yield!BC25),0)))))))</f>
        <v>0</v>
      </c>
      <c r="D21" s="59" t="str">
        <f>IF(Yield!$A$2="",0,IF(Yield!$A$2=1,Info!$B$15,IF(Yield!$A$2=2,Info!$B$17,IF(Yield!$A$2=3,Info!$B$19,IF(Yield!$A$2=4,Info!$B$21)))))</f>
        <v/>
      </c>
      <c r="E21" s="61"/>
      <c r="F21" s="240">
        <f>IF(Yield!$A$1=8,(Yield!AC65),IF(Yield!$A$1=9,(Yield!AG65),IF(Yield!$A$1=10,(Yield!AK65),IF(Yield!$A$1=11,(Yield!AO65),IF(Yield!$A$1=12,(Yield!AS65),IF(Yield!$A$1=13,(Yield!AW65),IF(Yield!$A$1=14,(Yield!BA65),0)))))))</f>
        <v>0</v>
      </c>
      <c r="G21" s="59">
        <f>IF(Yield!$A$1=8,(Yield!AD65),IF(Yield!$A$1=9,(Yield!AH65),IF(Yield!$A$1=10,(Yield!AL65),IF(Yield!$A$1=11,(Yield!AP65),IF(Yield!$A$1=12,(Yield!AT65),IF(Yield!$A$1=13,(Yield!AX65),IF(Yield!$A$1=14,(Yield!BB65),0)))))))</f>
        <v>0</v>
      </c>
      <c r="H21" s="60">
        <f>IF(Yield!$A$1=8,(Yield!AE65),IF(Yield!$A$1=9,(Yield!AI65),IF(Yield!$A$1=10,(Yield!AM65),IF(Yield!$A$1=11,(Yield!AQ65),IF(Yield!$A$1=12,(Yield!AU65),IF(Yield!$A$1=13,(Yield!AY65),IF(Yield!$A$1=14,(Yield!BC65),0)))))))</f>
        <v>0</v>
      </c>
      <c r="I21" s="59" t="str">
        <f t="shared" si="0"/>
        <v/>
      </c>
      <c r="J21" s="61"/>
      <c r="K21" s="240">
        <f>IF(Yield!$A$1=8,(Yield!AC105),IF(Yield!$A$1=9,(Yield!AF105),IF(Yield!$A$1=10,(Yield!AK105),IF(Yield!$A$1=11,(Yield!AO105),IF(Yield!$A$1=12,(Yield!AS105),IF(Yield!$A$1=13,(Yield!AW105),IF(Yield!$A$1=14,(Yield!BA105),0)))))))</f>
        <v>0</v>
      </c>
      <c r="L21" s="59">
        <f>IF(Yield!$A$1=8,(Yield!AD105),IF(Yield!$A$1=9,(Yield!AG105),IF(Yield!$A$1=10,(Yield!AL105),IF(Yield!$A$1=11,(Yield!AP105),IF(Yield!$A$1=12,(Yield!AT105),IF(Yield!$A$1=13,(Yield!AX105),IF(Yield!$A$1=14,(Yield!BB105),0)))))))</f>
        <v>0</v>
      </c>
      <c r="M21" s="60">
        <f>IF(Yield!$A$1=8,(Yield!AE105),IF(Yield!$A$1=9,(Yield!AH105),IF(Yield!$A$1=10,(Yield!AM105),IF(Yield!$A$1=11,(Yield!AQ105),IF(Yield!$A$1=12,(Yield!AU105),IF(Yield!$A$1=13,(Yield!AY105),IF(Yield!$A$1=14,(Yield!BC105),0)))))))</f>
        <v>0</v>
      </c>
      <c r="N21" s="59" t="str">
        <f t="shared" si="1"/>
        <v/>
      </c>
    </row>
    <row r="22" spans="1:14">
      <c r="A22" s="240">
        <f>IF(Yield!$A$1=8,(Yield!AC26),IF(Yield!$A$1=9,(Yield!AG26),IF(Yield!$A$1=10,(Yield!AK26),IF(Yield!$A$1=11,(Yield!AO26),IF(Yield!$A$1=12,(Yield!AS26),IF(Yield!$A$1=13,(Yield!AW26),IF(Yield!$A$1=14,(Yield!BA26),0)))))))</f>
        <v>0</v>
      </c>
      <c r="B22" s="59">
        <f>IF(Yield!$A$1=8,(Yield!AD26),IF(Yield!$A$1=9,(Yield!AH26),IF(Yield!$A$1=10,(Yield!AL26),IF(Yield!$A$1=11,(Yield!AP26),IF(Yield!$A$1=12,(Yield!AT26),IF(Yield!$A$1=13,(Yield!AX26),IF(Yield!$A$1=14,(Yield!BB26),0)))))))</f>
        <v>0</v>
      </c>
      <c r="C22" s="60">
        <f>IF(Yield!$A$1=8,(Yield!AE26),IF(Yield!$A$1=9,(Yield!AI26),IF(Yield!$A$1=10,(Yield!AM26),IF(Yield!$A$1=11,(Yield!AQ26),IF(Yield!$A$1=12,(Yield!AU26),IF(Yield!$A$1=13,(Yield!AY26),IF(Yield!$A$1=14,(Yield!BC26),0)))))))</f>
        <v>0</v>
      </c>
      <c r="D22" s="59" t="str">
        <f>IF(Yield!$A$2="",0,IF(Yield!$A$2=1,Info!$B$15,IF(Yield!$A$2=2,Info!$B$17,IF(Yield!$A$2=3,Info!$B$19,IF(Yield!$A$2=4,Info!$B$21)))))</f>
        <v/>
      </c>
      <c r="E22" s="61"/>
      <c r="F22" s="240">
        <f>IF(Yield!$A$1=8,(Yield!AC66),IF(Yield!$A$1=9,(Yield!AG66),IF(Yield!$A$1=10,(Yield!AK66),IF(Yield!$A$1=11,(Yield!AO66),IF(Yield!$A$1=12,(Yield!AS66),IF(Yield!$A$1=13,(Yield!AW66),IF(Yield!$A$1=14,(Yield!BA66),0)))))))</f>
        <v>0</v>
      </c>
      <c r="G22" s="59">
        <f>IF(Yield!$A$1=8,(Yield!AD66),IF(Yield!$A$1=9,(Yield!AH66),IF(Yield!$A$1=10,(Yield!AL66),IF(Yield!$A$1=11,(Yield!AP66),IF(Yield!$A$1=12,(Yield!AT66),IF(Yield!$A$1=13,(Yield!AX66),IF(Yield!$A$1=14,(Yield!BB66),0)))))))</f>
        <v>0</v>
      </c>
      <c r="H22" s="60">
        <f>IF(Yield!$A$1=8,(Yield!AE66),IF(Yield!$A$1=9,(Yield!AI66),IF(Yield!$A$1=10,(Yield!AM66),IF(Yield!$A$1=11,(Yield!AQ66),IF(Yield!$A$1=12,(Yield!AU66),IF(Yield!$A$1=13,(Yield!AY66),IF(Yield!$A$1=14,(Yield!BC66),0)))))))</f>
        <v>0</v>
      </c>
      <c r="I22" s="59" t="str">
        <f t="shared" si="0"/>
        <v/>
      </c>
      <c r="J22" s="61"/>
      <c r="K22" s="240">
        <f>IF(Yield!$A$1=8,(Yield!AC106),IF(Yield!$A$1=9,(Yield!AF106),IF(Yield!$A$1=10,(Yield!AK106),IF(Yield!$A$1=11,(Yield!AO106),IF(Yield!$A$1=12,(Yield!AS106),IF(Yield!$A$1=13,(Yield!AW106),IF(Yield!$A$1=14,(Yield!BA106),0)))))))</f>
        <v>0</v>
      </c>
      <c r="L22" s="59">
        <f>IF(Yield!$A$1=8,(Yield!AD106),IF(Yield!$A$1=9,(Yield!AG106),IF(Yield!$A$1=10,(Yield!AL106),IF(Yield!$A$1=11,(Yield!AP106),IF(Yield!$A$1=12,(Yield!AT106),IF(Yield!$A$1=13,(Yield!AX106),IF(Yield!$A$1=14,(Yield!BB106),0)))))))</f>
        <v>0</v>
      </c>
      <c r="M22" s="60">
        <f>IF(Yield!$A$1=8,(Yield!AE106),IF(Yield!$A$1=9,(Yield!AH106),IF(Yield!$A$1=10,(Yield!AM106),IF(Yield!$A$1=11,(Yield!AQ106),IF(Yield!$A$1=12,(Yield!AU106),IF(Yield!$A$1=13,(Yield!AY106),IF(Yield!$A$1=14,(Yield!BC106),0)))))))</f>
        <v>0</v>
      </c>
      <c r="N22" s="59" t="str">
        <f t="shared" si="1"/>
        <v/>
      </c>
    </row>
    <row r="23" spans="1:14">
      <c r="A23" s="240">
        <f>IF(Yield!$A$1=8,(Yield!AC27),IF(Yield!$A$1=9,(Yield!AG27),IF(Yield!$A$1=10,(Yield!AK27),IF(Yield!$A$1=11,(Yield!AO27),IF(Yield!$A$1=12,(Yield!AS27),IF(Yield!$A$1=13,(Yield!AW27),IF(Yield!$A$1=14,(Yield!BA27),0)))))))</f>
        <v>0</v>
      </c>
      <c r="B23" s="59">
        <f>IF(Yield!$A$1=8,(Yield!AD27),IF(Yield!$A$1=9,(Yield!AH27),IF(Yield!$A$1=10,(Yield!AL27),IF(Yield!$A$1=11,(Yield!AP27),IF(Yield!$A$1=12,(Yield!AT27),IF(Yield!$A$1=13,(Yield!AX27),IF(Yield!$A$1=14,(Yield!BB27),0)))))))</f>
        <v>0</v>
      </c>
      <c r="C23" s="60">
        <f>IF(Yield!$A$1=8,(Yield!AE27),IF(Yield!$A$1=9,(Yield!AI27),IF(Yield!$A$1=10,(Yield!AM27),IF(Yield!$A$1=11,(Yield!AQ27),IF(Yield!$A$1=12,(Yield!AU27),IF(Yield!$A$1=13,(Yield!AY27),IF(Yield!$A$1=14,(Yield!BC27),0)))))))</f>
        <v>0</v>
      </c>
      <c r="D23" s="59" t="str">
        <f>IF(Yield!$A$2="",0,IF(Yield!$A$2=1,Info!$B$15,IF(Yield!$A$2=2,Info!$B$17,IF(Yield!$A$2=3,Info!$B$19,IF(Yield!$A$2=4,Info!$B$21)))))</f>
        <v/>
      </c>
      <c r="E23" s="61"/>
      <c r="F23" s="240">
        <f>IF(Yield!$A$1=8,(Yield!AC67),IF(Yield!$A$1=9,(Yield!AG67),IF(Yield!$A$1=10,(Yield!AK67),IF(Yield!$A$1=11,(Yield!AO67),IF(Yield!$A$1=12,(Yield!AS67),IF(Yield!$A$1=13,(Yield!AW67),IF(Yield!$A$1=14,(Yield!BA67),0)))))))</f>
        <v>0</v>
      </c>
      <c r="G23" s="59">
        <f>IF(Yield!$A$1=8,(Yield!AD67),IF(Yield!$A$1=9,(Yield!AH67),IF(Yield!$A$1=10,(Yield!AL67),IF(Yield!$A$1=11,(Yield!AP67),IF(Yield!$A$1=12,(Yield!AT67),IF(Yield!$A$1=13,(Yield!AX67),IF(Yield!$A$1=14,(Yield!BB67),0)))))))</f>
        <v>0</v>
      </c>
      <c r="H23" s="60">
        <f>IF(Yield!$A$1=8,(Yield!AE67),IF(Yield!$A$1=9,(Yield!AI67),IF(Yield!$A$1=10,(Yield!AM67),IF(Yield!$A$1=11,(Yield!AQ67),IF(Yield!$A$1=12,(Yield!AU67),IF(Yield!$A$1=13,(Yield!AY67),IF(Yield!$A$1=14,(Yield!BC67),0)))))))</f>
        <v>0</v>
      </c>
      <c r="I23" s="59" t="str">
        <f t="shared" si="0"/>
        <v/>
      </c>
      <c r="J23" s="61"/>
      <c r="K23" s="240">
        <f>IF(Yield!$A$1=8,(Yield!AC107),IF(Yield!$A$1=9,(Yield!AF107),IF(Yield!$A$1=10,(Yield!AK107),IF(Yield!$A$1=11,(Yield!AO107),IF(Yield!$A$1=12,(Yield!AS107),IF(Yield!$A$1=13,(Yield!AW107),IF(Yield!$A$1=14,(Yield!BA107),0)))))))</f>
        <v>0</v>
      </c>
      <c r="L23" s="59">
        <f>IF(Yield!$A$1=8,(Yield!AD107),IF(Yield!$A$1=9,(Yield!AG107),IF(Yield!$A$1=10,(Yield!AL107),IF(Yield!$A$1=11,(Yield!AP107),IF(Yield!$A$1=12,(Yield!AT107),IF(Yield!$A$1=13,(Yield!AX107),IF(Yield!$A$1=14,(Yield!BB107),0)))))))</f>
        <v>0</v>
      </c>
      <c r="M23" s="60">
        <f>IF(Yield!$A$1=8,(Yield!AE107),IF(Yield!$A$1=9,(Yield!AH107),IF(Yield!$A$1=10,(Yield!AM107),IF(Yield!$A$1=11,(Yield!AQ107),IF(Yield!$A$1=12,(Yield!AU107),IF(Yield!$A$1=13,(Yield!AY107),IF(Yield!$A$1=14,(Yield!BC107),0)))))))</f>
        <v>0</v>
      </c>
      <c r="N23" s="59" t="str">
        <f t="shared" si="1"/>
        <v/>
      </c>
    </row>
    <row r="24" spans="1:14">
      <c r="A24" s="240">
        <f>IF(Yield!$A$1=8,(Yield!AC28),IF(Yield!$A$1=9,(Yield!AG28),IF(Yield!$A$1=10,(Yield!AK28),IF(Yield!$A$1=11,(Yield!AO28),IF(Yield!$A$1=12,(Yield!AS28),IF(Yield!$A$1=13,(Yield!AW28),IF(Yield!$A$1=14,(Yield!BA28),0)))))))</f>
        <v>0</v>
      </c>
      <c r="B24" s="59">
        <f>IF(Yield!$A$1=8,(Yield!AD28),IF(Yield!$A$1=9,(Yield!AH28),IF(Yield!$A$1=10,(Yield!AL28),IF(Yield!$A$1=11,(Yield!AP28),IF(Yield!$A$1=12,(Yield!AT28),IF(Yield!$A$1=13,(Yield!AX28),IF(Yield!$A$1=14,(Yield!BB28),0)))))))</f>
        <v>0</v>
      </c>
      <c r="C24" s="60">
        <f>IF(Yield!$A$1=8,(Yield!AE28),IF(Yield!$A$1=9,(Yield!AI28),IF(Yield!$A$1=10,(Yield!AM28),IF(Yield!$A$1=11,(Yield!AQ28),IF(Yield!$A$1=12,(Yield!AU28),IF(Yield!$A$1=13,(Yield!AY28),IF(Yield!$A$1=14,(Yield!BC28),0)))))))</f>
        <v>0</v>
      </c>
      <c r="D24" s="59" t="str">
        <f>IF(Yield!$A$2="",0,IF(Yield!$A$2=1,Info!$B$15,IF(Yield!$A$2=2,Info!$B$17,IF(Yield!$A$2=3,Info!$B$19,IF(Yield!$A$2=4,Info!$B$21)))))</f>
        <v/>
      </c>
      <c r="E24" s="61"/>
      <c r="F24" s="240">
        <f>IF(Yield!$A$1=8,(Yield!AC68),IF(Yield!$A$1=9,(Yield!AG68),IF(Yield!$A$1=10,(Yield!AK68),IF(Yield!$A$1=11,(Yield!AO68),IF(Yield!$A$1=12,(Yield!AS68),IF(Yield!$A$1=13,(Yield!AW68),IF(Yield!$A$1=14,(Yield!BA68),0)))))))</f>
        <v>0</v>
      </c>
      <c r="G24" s="59">
        <f>IF(Yield!$A$1=8,(Yield!AD68),IF(Yield!$A$1=9,(Yield!AH68),IF(Yield!$A$1=10,(Yield!AL68),IF(Yield!$A$1=11,(Yield!AP68),IF(Yield!$A$1=12,(Yield!AT68),IF(Yield!$A$1=13,(Yield!AX68),IF(Yield!$A$1=14,(Yield!BB68),0)))))))</f>
        <v>0</v>
      </c>
      <c r="H24" s="60">
        <f>IF(Yield!$A$1=8,(Yield!AE68),IF(Yield!$A$1=9,(Yield!AI68),IF(Yield!$A$1=10,(Yield!AM68),IF(Yield!$A$1=11,(Yield!AQ68),IF(Yield!$A$1=12,(Yield!AU68),IF(Yield!$A$1=13,(Yield!AY68),IF(Yield!$A$1=14,(Yield!BC68),0)))))))</f>
        <v>0</v>
      </c>
      <c r="I24" s="59" t="str">
        <f t="shared" si="0"/>
        <v/>
      </c>
      <c r="J24" s="61"/>
      <c r="K24" s="240">
        <f>IF(Yield!$A$1=8,(Yield!AC108),IF(Yield!$A$1=9,(Yield!AF108),IF(Yield!$A$1=10,(Yield!AK108),IF(Yield!$A$1=11,(Yield!AO108),IF(Yield!$A$1=12,(Yield!AS108),IF(Yield!$A$1=13,(Yield!AW108),IF(Yield!$A$1=14,(Yield!BA108),0)))))))</f>
        <v>0</v>
      </c>
      <c r="L24" s="59">
        <f>IF(Yield!$A$1=8,(Yield!AD108),IF(Yield!$A$1=9,(Yield!AG108),IF(Yield!$A$1=10,(Yield!AL108),IF(Yield!$A$1=11,(Yield!AP108),IF(Yield!$A$1=12,(Yield!AT108),IF(Yield!$A$1=13,(Yield!AX108),IF(Yield!$A$1=14,(Yield!BB108),0)))))))</f>
        <v>0</v>
      </c>
      <c r="M24" s="60">
        <f>IF(Yield!$A$1=8,(Yield!AE108),IF(Yield!$A$1=9,(Yield!AH108),IF(Yield!$A$1=10,(Yield!AM108),IF(Yield!$A$1=11,(Yield!AQ108),IF(Yield!$A$1=12,(Yield!AU108),IF(Yield!$A$1=13,(Yield!AY108),IF(Yield!$A$1=14,(Yield!BC108),0)))))))</f>
        <v>0</v>
      </c>
      <c r="N24" s="59" t="str">
        <f t="shared" si="1"/>
        <v/>
      </c>
    </row>
    <row r="25" spans="1:14">
      <c r="A25" s="240">
        <f>IF(Yield!$A$1=8,(Yield!AC29),IF(Yield!$A$1=9,(Yield!AG29),IF(Yield!$A$1=10,(Yield!AK29),IF(Yield!$A$1=11,(Yield!AO29),IF(Yield!$A$1=12,(Yield!AS29),IF(Yield!$A$1=13,(Yield!AW29),IF(Yield!$A$1=14,(Yield!BA29),0)))))))</f>
        <v>0</v>
      </c>
      <c r="B25" s="59">
        <f>IF(Yield!$A$1=8,(Yield!AD29),IF(Yield!$A$1=9,(Yield!AH29),IF(Yield!$A$1=10,(Yield!AL29),IF(Yield!$A$1=11,(Yield!AP29),IF(Yield!$A$1=12,(Yield!AT29),IF(Yield!$A$1=13,(Yield!AX29),IF(Yield!$A$1=14,(Yield!BB29),0)))))))</f>
        <v>0</v>
      </c>
      <c r="C25" s="60">
        <f>IF(Yield!$A$1=8,(Yield!AE29),IF(Yield!$A$1=9,(Yield!AI29),IF(Yield!$A$1=10,(Yield!AM29),IF(Yield!$A$1=11,(Yield!AQ29),IF(Yield!$A$1=12,(Yield!AU29),IF(Yield!$A$1=13,(Yield!AY29),IF(Yield!$A$1=14,(Yield!BC29),0)))))))</f>
        <v>0</v>
      </c>
      <c r="D25" s="59" t="str">
        <f>IF(Yield!$A$2="",0,IF(Yield!$A$2=1,Info!$B$15,IF(Yield!$A$2=2,Info!$B$17,IF(Yield!$A$2=3,Info!$B$19,IF(Yield!$A$2=4,Info!$B$21)))))</f>
        <v/>
      </c>
      <c r="E25" s="61"/>
      <c r="F25" s="240">
        <f>IF(Yield!$A$1=8,(Yield!AC69),IF(Yield!$A$1=9,(Yield!AG69),IF(Yield!$A$1=10,(Yield!AK69),IF(Yield!$A$1=11,(Yield!AO69),IF(Yield!$A$1=12,(Yield!AS69),IF(Yield!$A$1=13,(Yield!AW69),IF(Yield!$A$1=14,(Yield!BA69),0)))))))</f>
        <v>0</v>
      </c>
      <c r="G25" s="59">
        <f>IF(Yield!$A$1=8,(Yield!AD69),IF(Yield!$A$1=9,(Yield!AH69),IF(Yield!$A$1=10,(Yield!AL69),IF(Yield!$A$1=11,(Yield!AP69),IF(Yield!$A$1=12,(Yield!AT69),IF(Yield!$A$1=13,(Yield!AX69),IF(Yield!$A$1=14,(Yield!BB69),0)))))))</f>
        <v>0</v>
      </c>
      <c r="H25" s="60">
        <f>IF(Yield!$A$1=8,(Yield!AE69),IF(Yield!$A$1=9,(Yield!AI69),IF(Yield!$A$1=10,(Yield!AM69),IF(Yield!$A$1=11,(Yield!AQ69),IF(Yield!$A$1=12,(Yield!AU69),IF(Yield!$A$1=13,(Yield!AY69),IF(Yield!$A$1=14,(Yield!BC69),0)))))))</f>
        <v>0</v>
      </c>
      <c r="I25" s="59" t="str">
        <f t="shared" si="0"/>
        <v/>
      </c>
      <c r="J25" s="61"/>
      <c r="K25" s="240">
        <f>IF(Yield!$A$1=8,(Yield!AC109),IF(Yield!$A$1=9,(Yield!AF109),IF(Yield!$A$1=10,(Yield!AK109),IF(Yield!$A$1=11,(Yield!AO109),IF(Yield!$A$1=12,(Yield!AS109),IF(Yield!$A$1=13,(Yield!AW109),IF(Yield!$A$1=14,(Yield!BA109),0)))))))</f>
        <v>0</v>
      </c>
      <c r="L25" s="59">
        <f>IF(Yield!$A$1=8,(Yield!AD109),IF(Yield!$A$1=9,(Yield!AG109),IF(Yield!$A$1=10,(Yield!AL109),IF(Yield!$A$1=11,(Yield!AP109),IF(Yield!$A$1=12,(Yield!AT109),IF(Yield!$A$1=13,(Yield!AX109),IF(Yield!$A$1=14,(Yield!BB109),0)))))))</f>
        <v>0</v>
      </c>
      <c r="M25" s="60">
        <f>IF(Yield!$A$1=8,(Yield!AE109),IF(Yield!$A$1=9,(Yield!AH109),IF(Yield!$A$1=10,(Yield!AM109),IF(Yield!$A$1=11,(Yield!AQ109),IF(Yield!$A$1=12,(Yield!AU109),IF(Yield!$A$1=13,(Yield!AY109),IF(Yield!$A$1=14,(Yield!BC109),0)))))))</f>
        <v>0</v>
      </c>
      <c r="N25" s="59" t="str">
        <f t="shared" si="1"/>
        <v/>
      </c>
    </row>
    <row r="26" spans="1:14">
      <c r="A26" s="240">
        <f>IF(Yield!$A$1=8,(Yield!AC30),IF(Yield!$A$1=9,(Yield!AG30),IF(Yield!$A$1=10,(Yield!AK30),IF(Yield!$A$1=11,(Yield!AO30),IF(Yield!$A$1=12,(Yield!AS30),IF(Yield!$A$1=13,(Yield!AW30),IF(Yield!$A$1=14,(Yield!BA30),0)))))))</f>
        <v>0</v>
      </c>
      <c r="B26" s="59">
        <f>IF(Yield!$A$1=8,(Yield!AD30),IF(Yield!$A$1=9,(Yield!AH30),IF(Yield!$A$1=10,(Yield!AL30),IF(Yield!$A$1=11,(Yield!AP30),IF(Yield!$A$1=12,(Yield!AT30),IF(Yield!$A$1=13,(Yield!AX30),IF(Yield!$A$1=14,(Yield!BB30),0)))))))</f>
        <v>0</v>
      </c>
      <c r="C26" s="60">
        <f>IF(Yield!$A$1=8,(Yield!AE30),IF(Yield!$A$1=9,(Yield!AI30),IF(Yield!$A$1=10,(Yield!AM30),IF(Yield!$A$1=11,(Yield!AQ30),IF(Yield!$A$1=12,(Yield!AU30),IF(Yield!$A$1=13,(Yield!AY30),IF(Yield!$A$1=14,(Yield!BC30),0)))))))</f>
        <v>0</v>
      </c>
      <c r="D26" s="59" t="str">
        <f>IF(Yield!$A$2="",0,IF(Yield!$A$2=1,Info!$B$15,IF(Yield!$A$2=2,Info!$B$17,IF(Yield!$A$2=3,Info!$B$19,IF(Yield!$A$2=4,Info!$B$21)))))</f>
        <v/>
      </c>
      <c r="E26" s="61"/>
      <c r="F26" s="240">
        <f>IF(Yield!$A$1=8,(Yield!AC70),IF(Yield!$A$1=9,(Yield!AG70),IF(Yield!$A$1=10,(Yield!AK70),IF(Yield!$A$1=11,(Yield!AO70),IF(Yield!$A$1=12,(Yield!AS70),IF(Yield!$A$1=13,(Yield!AW70),IF(Yield!$A$1=14,(Yield!BA70),0)))))))</f>
        <v>0</v>
      </c>
      <c r="G26" s="59">
        <f>IF(Yield!$A$1=8,(Yield!AD70),IF(Yield!$A$1=9,(Yield!AH70),IF(Yield!$A$1=10,(Yield!AL70),IF(Yield!$A$1=11,(Yield!AP70),IF(Yield!$A$1=12,(Yield!AT70),IF(Yield!$A$1=13,(Yield!AX70),IF(Yield!$A$1=14,(Yield!BB70),0)))))))</f>
        <v>0</v>
      </c>
      <c r="H26" s="60">
        <f>IF(Yield!$A$1=8,(Yield!AE70),IF(Yield!$A$1=9,(Yield!AI70),IF(Yield!$A$1=10,(Yield!AM70),IF(Yield!$A$1=11,(Yield!AQ70),IF(Yield!$A$1=12,(Yield!AU70),IF(Yield!$A$1=13,(Yield!AY70),IF(Yield!$A$1=14,(Yield!BC70),0)))))))</f>
        <v>0</v>
      </c>
      <c r="I26" s="59" t="str">
        <f t="shared" si="0"/>
        <v/>
      </c>
      <c r="J26" s="61"/>
      <c r="K26" s="240">
        <f>IF(Yield!$A$1=8,(Yield!AC110),IF(Yield!$A$1=9,(Yield!AF110),IF(Yield!$A$1=10,(Yield!AK110),IF(Yield!$A$1=11,(Yield!AO110),IF(Yield!$A$1=12,(Yield!AS110),IF(Yield!$A$1=13,(Yield!AW110),IF(Yield!$A$1=14,(Yield!BA110),0)))))))</f>
        <v>0</v>
      </c>
      <c r="L26" s="59">
        <f>IF(Yield!$A$1=8,(Yield!AD110),IF(Yield!$A$1=9,(Yield!AG110),IF(Yield!$A$1=10,(Yield!AL110),IF(Yield!$A$1=11,(Yield!AP110),IF(Yield!$A$1=12,(Yield!AT110),IF(Yield!$A$1=13,(Yield!AX110),IF(Yield!$A$1=14,(Yield!BB110),0)))))))</f>
        <v>0</v>
      </c>
      <c r="M26" s="60">
        <f>IF(Yield!$A$1=8,(Yield!AE110),IF(Yield!$A$1=9,(Yield!AH110),IF(Yield!$A$1=10,(Yield!AM110),IF(Yield!$A$1=11,(Yield!AQ110),IF(Yield!$A$1=12,(Yield!AU110),IF(Yield!$A$1=13,(Yield!AY110),IF(Yield!$A$1=14,(Yield!BC110),0)))))))</f>
        <v>0</v>
      </c>
      <c r="N26" s="59" t="str">
        <f t="shared" si="1"/>
        <v/>
      </c>
    </row>
    <row r="27" spans="1:14">
      <c r="A27" s="240">
        <f>IF(Yield!$A$1=8,(Yield!AC31),IF(Yield!$A$1=9,(Yield!AG31),IF(Yield!$A$1=10,(Yield!AK31),IF(Yield!$A$1=11,(Yield!AO31),IF(Yield!$A$1=12,(Yield!AS31),IF(Yield!$A$1=13,(Yield!AW31),IF(Yield!$A$1=14,(Yield!BA31),0)))))))</f>
        <v>0</v>
      </c>
      <c r="B27" s="59">
        <f>IF(Yield!$A$1=8,(Yield!AD31),IF(Yield!$A$1=9,(Yield!AH31),IF(Yield!$A$1=10,(Yield!AL31),IF(Yield!$A$1=11,(Yield!AP31),IF(Yield!$A$1=12,(Yield!AT31),IF(Yield!$A$1=13,(Yield!AX31),IF(Yield!$A$1=14,(Yield!BB31),0)))))))</f>
        <v>0</v>
      </c>
      <c r="C27" s="60">
        <f>IF(Yield!$A$1=8,(Yield!AE31),IF(Yield!$A$1=9,(Yield!AI31),IF(Yield!$A$1=10,(Yield!AM31),IF(Yield!$A$1=11,(Yield!AQ31),IF(Yield!$A$1=12,(Yield!AU31),IF(Yield!$A$1=13,(Yield!AY31),IF(Yield!$A$1=14,(Yield!BC31),0)))))))</f>
        <v>0</v>
      </c>
      <c r="D27" s="59" t="str">
        <f>IF(Yield!$A$2="",0,IF(Yield!$A$2=1,Info!$B$15,IF(Yield!$A$2=2,Info!$B$17,IF(Yield!$A$2=3,Info!$B$19,IF(Yield!$A$2=4,Info!$B$21)))))</f>
        <v/>
      </c>
      <c r="E27" s="61"/>
      <c r="F27" s="240">
        <f>IF(Yield!$A$1=8,(Yield!AC71),IF(Yield!$A$1=9,(Yield!AG71),IF(Yield!$A$1=10,(Yield!AK71),IF(Yield!$A$1=11,(Yield!AO71),IF(Yield!$A$1=12,(Yield!AS71),IF(Yield!$A$1=13,(Yield!AW71),IF(Yield!$A$1=14,(Yield!BA71),0)))))))</f>
        <v>0</v>
      </c>
      <c r="G27" s="59">
        <f>IF(Yield!$A$1=8,(Yield!AD71),IF(Yield!$A$1=9,(Yield!AH71),IF(Yield!$A$1=10,(Yield!AL71),IF(Yield!$A$1=11,(Yield!AP71),IF(Yield!$A$1=12,(Yield!AT71),IF(Yield!$A$1=13,(Yield!AX71),IF(Yield!$A$1=14,(Yield!BB71),0)))))))</f>
        <v>0</v>
      </c>
      <c r="H27" s="60">
        <f>IF(Yield!$A$1=8,(Yield!AE71),IF(Yield!$A$1=9,(Yield!AI71),IF(Yield!$A$1=10,(Yield!AM71),IF(Yield!$A$1=11,(Yield!AQ71),IF(Yield!$A$1=12,(Yield!AU71),IF(Yield!$A$1=13,(Yield!AY71),IF(Yield!$A$1=14,(Yield!BC71),0)))))))</f>
        <v>0</v>
      </c>
      <c r="I27" s="59" t="str">
        <f t="shared" si="0"/>
        <v/>
      </c>
      <c r="J27" s="61"/>
      <c r="K27" s="240">
        <f>IF(Yield!$A$1=8,(Yield!AC111),IF(Yield!$A$1=9,(Yield!AF111),IF(Yield!$A$1=10,(Yield!AK111),IF(Yield!$A$1=11,(Yield!AO111),IF(Yield!$A$1=12,(Yield!AS111),IF(Yield!$A$1=13,(Yield!AW111),IF(Yield!$A$1=14,(Yield!BA111),0)))))))</f>
        <v>0</v>
      </c>
      <c r="L27" s="59">
        <f>IF(Yield!$A$1=8,(Yield!AD111),IF(Yield!$A$1=9,(Yield!AG111),IF(Yield!$A$1=10,(Yield!AL111),IF(Yield!$A$1=11,(Yield!AP111),IF(Yield!$A$1=12,(Yield!AT111),IF(Yield!$A$1=13,(Yield!AX111),IF(Yield!$A$1=14,(Yield!BB111),0)))))))</f>
        <v>0</v>
      </c>
      <c r="M27" s="60">
        <f>IF(Yield!$A$1=8,(Yield!AE111),IF(Yield!$A$1=9,(Yield!AH111),IF(Yield!$A$1=10,(Yield!AM111),IF(Yield!$A$1=11,(Yield!AQ111),IF(Yield!$A$1=12,(Yield!AU111),IF(Yield!$A$1=13,(Yield!AY111),IF(Yield!$A$1=14,(Yield!BC111),0)))))))</f>
        <v>0</v>
      </c>
      <c r="N27" s="59" t="str">
        <f t="shared" si="1"/>
        <v/>
      </c>
    </row>
    <row r="28" spans="1:14">
      <c r="A28" s="240">
        <f>IF(Yield!$A$1=8,(Yield!AC32),IF(Yield!$A$1=9,(Yield!AG32),IF(Yield!$A$1=10,(Yield!AK32),IF(Yield!$A$1=11,(Yield!AO32),IF(Yield!$A$1=12,(Yield!AS32),IF(Yield!$A$1=13,(Yield!AW32),IF(Yield!$A$1=14,(Yield!BA32),0)))))))</f>
        <v>0</v>
      </c>
      <c r="B28" s="59">
        <f>IF(Yield!$A$1=8,(Yield!AD32),IF(Yield!$A$1=9,(Yield!AH32),IF(Yield!$A$1=10,(Yield!AL32),IF(Yield!$A$1=11,(Yield!AP32),IF(Yield!$A$1=12,(Yield!AT32),IF(Yield!$A$1=13,(Yield!AX32),IF(Yield!$A$1=14,(Yield!BB32),0)))))))</f>
        <v>0</v>
      </c>
      <c r="C28" s="60">
        <f>IF(Yield!$A$1=8,(Yield!AE32),IF(Yield!$A$1=9,(Yield!AI32),IF(Yield!$A$1=10,(Yield!AM32),IF(Yield!$A$1=11,(Yield!AQ32),IF(Yield!$A$1=12,(Yield!AU32),IF(Yield!$A$1=13,(Yield!AY32),IF(Yield!$A$1=14,(Yield!BC32),0)))))))</f>
        <v>0</v>
      </c>
      <c r="D28" s="59" t="str">
        <f>IF(Yield!$A$2="",0,IF(Yield!$A$2=1,Info!$B$15,IF(Yield!$A$2=2,Info!$B$17,IF(Yield!$A$2=3,Info!$B$19,IF(Yield!$A$2=4,Info!$B$21)))))</f>
        <v/>
      </c>
      <c r="E28" s="61"/>
      <c r="F28" s="240">
        <f>IF(Yield!$A$1=8,(Yield!AC72),IF(Yield!$A$1=9,(Yield!AG72),IF(Yield!$A$1=10,(Yield!AK72),IF(Yield!$A$1=11,(Yield!AO72),IF(Yield!$A$1=12,(Yield!AS72),IF(Yield!$A$1=13,(Yield!AW72),IF(Yield!$A$1=14,(Yield!BA72),0)))))))</f>
        <v>0</v>
      </c>
      <c r="G28" s="59">
        <f>IF(Yield!$A$1=8,(Yield!AD72),IF(Yield!$A$1=9,(Yield!AH72),IF(Yield!$A$1=10,(Yield!AL72),IF(Yield!$A$1=11,(Yield!AP72),IF(Yield!$A$1=12,(Yield!AT72),IF(Yield!$A$1=13,(Yield!AX72),IF(Yield!$A$1=14,(Yield!BB72),0)))))))</f>
        <v>0</v>
      </c>
      <c r="H28" s="60">
        <f>IF(Yield!$A$1=8,(Yield!AE72),IF(Yield!$A$1=9,(Yield!AI72),IF(Yield!$A$1=10,(Yield!AM72),IF(Yield!$A$1=11,(Yield!AQ72),IF(Yield!$A$1=12,(Yield!AU72),IF(Yield!$A$1=13,(Yield!AY72),IF(Yield!$A$1=14,(Yield!BC72),0)))))))</f>
        <v>0</v>
      </c>
      <c r="I28" s="59" t="str">
        <f t="shared" si="0"/>
        <v/>
      </c>
      <c r="J28" s="61"/>
      <c r="K28" s="240">
        <f>IF(Yield!$A$1=8,(Yield!AC112),IF(Yield!$A$1=9,(Yield!AF112),IF(Yield!$A$1=10,(Yield!AK112),IF(Yield!$A$1=11,(Yield!AO112),IF(Yield!$A$1=12,(Yield!AS112),IF(Yield!$A$1=13,(Yield!AW112),IF(Yield!$A$1=14,(Yield!BA112),0)))))))</f>
        <v>0</v>
      </c>
      <c r="L28" s="59">
        <f>IF(Yield!$A$1=8,(Yield!AD112),IF(Yield!$A$1=9,(Yield!AG112),IF(Yield!$A$1=10,(Yield!AL112),IF(Yield!$A$1=11,(Yield!AP112),IF(Yield!$A$1=12,(Yield!AT112),IF(Yield!$A$1=13,(Yield!AX112),IF(Yield!$A$1=14,(Yield!BB112),0)))))))</f>
        <v>0</v>
      </c>
      <c r="M28" s="60">
        <f>IF(Yield!$A$1=8,(Yield!AE112),IF(Yield!$A$1=9,(Yield!AH112),IF(Yield!$A$1=10,(Yield!AM112),IF(Yield!$A$1=11,(Yield!AQ112),IF(Yield!$A$1=12,(Yield!AU112),IF(Yield!$A$1=13,(Yield!AY112),IF(Yield!$A$1=14,(Yield!BC112),0)))))))</f>
        <v>0</v>
      </c>
      <c r="N28" s="59" t="str">
        <f t="shared" si="1"/>
        <v/>
      </c>
    </row>
    <row r="29" spans="1:14">
      <c r="A29" s="240">
        <f>IF(Yield!$A$1=8,(Yield!AC33),IF(Yield!$A$1=9,(Yield!AG33),IF(Yield!$A$1=10,(Yield!AK33),IF(Yield!$A$1=11,(Yield!AO33),IF(Yield!$A$1=12,(Yield!AS33),IF(Yield!$A$1=13,(Yield!AW33),IF(Yield!$A$1=14,(Yield!BA33),0)))))))</f>
        <v>0</v>
      </c>
      <c r="B29" s="59">
        <f>IF(Yield!$A$1=8,(Yield!AD33),IF(Yield!$A$1=9,(Yield!AH33),IF(Yield!$A$1=10,(Yield!AL33),IF(Yield!$A$1=11,(Yield!AP33),IF(Yield!$A$1=12,(Yield!AT33),IF(Yield!$A$1=13,(Yield!AX33),IF(Yield!$A$1=14,(Yield!BB33),0)))))))</f>
        <v>0</v>
      </c>
      <c r="C29" s="60">
        <f>IF(Yield!$A$1=8,(Yield!AE33),IF(Yield!$A$1=9,(Yield!AI33),IF(Yield!$A$1=10,(Yield!AM33),IF(Yield!$A$1=11,(Yield!AQ33),IF(Yield!$A$1=12,(Yield!AU33),IF(Yield!$A$1=13,(Yield!AY33),IF(Yield!$A$1=14,(Yield!BC33),0)))))))</f>
        <v>0</v>
      </c>
      <c r="D29" s="59" t="str">
        <f>IF(Yield!$A$2="",0,IF(Yield!$A$2=1,Info!$B$15,IF(Yield!$A$2=2,Info!$B$17,IF(Yield!$A$2=3,Info!$B$19,IF(Yield!$A$2=4,Info!$B$21)))))</f>
        <v/>
      </c>
      <c r="E29" s="61"/>
      <c r="F29" s="240">
        <f>IF(Yield!$A$1=8,(Yield!AC73),IF(Yield!$A$1=9,(Yield!AG73),IF(Yield!$A$1=10,(Yield!AK73),IF(Yield!$A$1=11,(Yield!AO73),IF(Yield!$A$1=12,(Yield!AS73),IF(Yield!$A$1=13,(Yield!AW73),IF(Yield!$A$1=14,(Yield!BA73),0)))))))</f>
        <v>0</v>
      </c>
      <c r="G29" s="59">
        <f>IF(Yield!$A$1=8,(Yield!AD73),IF(Yield!$A$1=9,(Yield!AH73),IF(Yield!$A$1=10,(Yield!AL73),IF(Yield!$A$1=11,(Yield!AP73),IF(Yield!$A$1=12,(Yield!AT73),IF(Yield!$A$1=13,(Yield!AX73),IF(Yield!$A$1=14,(Yield!BB73),0)))))))</f>
        <v>0</v>
      </c>
      <c r="H29" s="60">
        <f>IF(Yield!$A$1=8,(Yield!AE73),IF(Yield!$A$1=9,(Yield!AI73),IF(Yield!$A$1=10,(Yield!AM73),IF(Yield!$A$1=11,(Yield!AQ73),IF(Yield!$A$1=12,(Yield!AU73),IF(Yield!$A$1=13,(Yield!AY73),IF(Yield!$A$1=14,(Yield!BC73),0)))))))</f>
        <v>0</v>
      </c>
      <c r="I29" s="59" t="str">
        <f t="shared" si="0"/>
        <v/>
      </c>
      <c r="J29" s="61"/>
      <c r="K29" s="240">
        <f>IF(Yield!$A$1=8,(Yield!AC113),IF(Yield!$A$1=9,(Yield!AF113),IF(Yield!$A$1=10,(Yield!AK113),IF(Yield!$A$1=11,(Yield!AO113),IF(Yield!$A$1=12,(Yield!AS113),IF(Yield!$A$1=13,(Yield!AW113),IF(Yield!$A$1=14,(Yield!BA113),0)))))))</f>
        <v>0</v>
      </c>
      <c r="L29" s="59">
        <f>IF(Yield!$A$1=8,(Yield!AD113),IF(Yield!$A$1=9,(Yield!AG113),IF(Yield!$A$1=10,(Yield!AL113),IF(Yield!$A$1=11,(Yield!AP113),IF(Yield!$A$1=12,(Yield!AT113),IF(Yield!$A$1=13,(Yield!AX113),IF(Yield!$A$1=14,(Yield!BB113),0)))))))</f>
        <v>0</v>
      </c>
      <c r="M29" s="60">
        <f>IF(Yield!$A$1=8,(Yield!AE113),IF(Yield!$A$1=9,(Yield!AH113),IF(Yield!$A$1=10,(Yield!AM113),IF(Yield!$A$1=11,(Yield!AQ113),IF(Yield!$A$1=12,(Yield!AU113),IF(Yield!$A$1=13,(Yield!AY113),IF(Yield!$A$1=14,(Yield!BC113),0)))))))</f>
        <v>0</v>
      </c>
      <c r="N29" s="59" t="str">
        <f t="shared" si="1"/>
        <v/>
      </c>
    </row>
    <row r="30" spans="1:14">
      <c r="A30" s="240">
        <f>IF(Yield!$A$1=8,(Yield!AC34),IF(Yield!$A$1=9,(Yield!AG34),IF(Yield!$A$1=10,(Yield!AK34),IF(Yield!$A$1=11,(Yield!AO34),IF(Yield!$A$1=12,(Yield!AS34),IF(Yield!$A$1=13,(Yield!AW34),IF(Yield!$A$1=14,(Yield!BA34),0)))))))</f>
        <v>0</v>
      </c>
      <c r="B30" s="59">
        <f>IF(Yield!$A$1=8,(Yield!AD34),IF(Yield!$A$1=9,(Yield!AH34),IF(Yield!$A$1=10,(Yield!AL34),IF(Yield!$A$1=11,(Yield!AP34),IF(Yield!$A$1=12,(Yield!AT34),IF(Yield!$A$1=13,(Yield!AX34),IF(Yield!$A$1=14,(Yield!BB34),0)))))))</f>
        <v>0</v>
      </c>
      <c r="C30" s="60">
        <f>IF(Yield!$A$1=8,(Yield!AE34),IF(Yield!$A$1=9,(Yield!AI34),IF(Yield!$A$1=10,(Yield!AM34),IF(Yield!$A$1=11,(Yield!AQ34),IF(Yield!$A$1=12,(Yield!AU34),IF(Yield!$A$1=13,(Yield!AY34),IF(Yield!$A$1=14,(Yield!BC34),0)))))))</f>
        <v>0</v>
      </c>
      <c r="D30" s="59" t="str">
        <f>IF(Yield!$A$2="",0,IF(Yield!$A$2=1,Info!$B$15,IF(Yield!$A$2=2,Info!$B$17,IF(Yield!$A$2=3,Info!$B$19,IF(Yield!$A$2=4,Info!$B$21)))))</f>
        <v/>
      </c>
      <c r="E30" s="61"/>
      <c r="F30" s="240">
        <f>IF(Yield!$A$1=8,(Yield!AC74),IF(Yield!$A$1=9,(Yield!AG74),IF(Yield!$A$1=10,(Yield!AK74),IF(Yield!$A$1=11,(Yield!AO74),IF(Yield!$A$1=12,(Yield!AS74),IF(Yield!$A$1=13,(Yield!AW74),IF(Yield!$A$1=14,(Yield!BA74),0)))))))</f>
        <v>0</v>
      </c>
      <c r="G30" s="59">
        <f>IF(Yield!$A$1=8,(Yield!AD74),IF(Yield!$A$1=9,(Yield!AH74),IF(Yield!$A$1=10,(Yield!AL74),IF(Yield!$A$1=11,(Yield!AP74),IF(Yield!$A$1=12,(Yield!AT74),IF(Yield!$A$1=13,(Yield!AX74),IF(Yield!$A$1=14,(Yield!BB74),0)))))))</f>
        <v>0</v>
      </c>
      <c r="H30" s="60">
        <f>IF(Yield!$A$1=8,(Yield!AE74),IF(Yield!$A$1=9,(Yield!AI74),IF(Yield!$A$1=10,(Yield!AM74),IF(Yield!$A$1=11,(Yield!AQ74),IF(Yield!$A$1=12,(Yield!AU74),IF(Yield!$A$1=13,(Yield!AY74),IF(Yield!$A$1=14,(Yield!BC74),0)))))))</f>
        <v>0</v>
      </c>
      <c r="I30" s="59" t="str">
        <f t="shared" si="0"/>
        <v/>
      </c>
      <c r="J30" s="61"/>
      <c r="K30" s="240">
        <f>IF(Yield!$A$1=8,(Yield!AC114),IF(Yield!$A$1=9,(Yield!AF114),IF(Yield!$A$1=10,(Yield!AK114),IF(Yield!$A$1=11,(Yield!AO114),IF(Yield!$A$1=12,(Yield!AS114),IF(Yield!$A$1=13,(Yield!AW114),IF(Yield!$A$1=14,(Yield!BA114),0)))))))</f>
        <v>0</v>
      </c>
      <c r="L30" s="59">
        <f>IF(Yield!$A$1=8,(Yield!AD114),IF(Yield!$A$1=9,(Yield!AG114),IF(Yield!$A$1=10,(Yield!AL114),IF(Yield!$A$1=11,(Yield!AP114),IF(Yield!$A$1=12,(Yield!AT114),IF(Yield!$A$1=13,(Yield!AX114),IF(Yield!$A$1=14,(Yield!BB114),0)))))))</f>
        <v>0</v>
      </c>
      <c r="M30" s="60">
        <f>IF(Yield!$A$1=8,(Yield!AE114),IF(Yield!$A$1=9,(Yield!AH114),IF(Yield!$A$1=10,(Yield!AM114),IF(Yield!$A$1=11,(Yield!AQ114),IF(Yield!$A$1=12,(Yield!AU114),IF(Yield!$A$1=13,(Yield!AY114),IF(Yield!$A$1=14,(Yield!BC114),0)))))))</f>
        <v>0</v>
      </c>
      <c r="N30" s="59" t="str">
        <f t="shared" si="1"/>
        <v/>
      </c>
    </row>
    <row r="31" spans="1:14">
      <c r="A31" s="240">
        <f>IF(Yield!$A$1=8,(Yield!AC35),IF(Yield!$A$1=9,(Yield!AG35),IF(Yield!$A$1=10,(Yield!AK35),IF(Yield!$A$1=11,(Yield!AO35),IF(Yield!$A$1=12,(Yield!AS35),IF(Yield!$A$1=13,(Yield!AW35),IF(Yield!$A$1=14,(Yield!BA35),0)))))))</f>
        <v>0</v>
      </c>
      <c r="B31" s="59">
        <f>IF(Yield!$A$1=8,(Yield!AD35),IF(Yield!$A$1=9,(Yield!AH35),IF(Yield!$A$1=10,(Yield!AL35),IF(Yield!$A$1=11,(Yield!AP35),IF(Yield!$A$1=12,(Yield!AT35),IF(Yield!$A$1=13,(Yield!AX35),IF(Yield!$A$1=14,(Yield!BB35),0)))))))</f>
        <v>0</v>
      </c>
      <c r="C31" s="60">
        <f>IF(Yield!$A$1=8,(Yield!AE35),IF(Yield!$A$1=9,(Yield!AI35),IF(Yield!$A$1=10,(Yield!AM35),IF(Yield!$A$1=11,(Yield!AQ35),IF(Yield!$A$1=12,(Yield!AU35),IF(Yield!$A$1=13,(Yield!AY35),IF(Yield!$A$1=14,(Yield!BC35),0)))))))</f>
        <v>0</v>
      </c>
      <c r="D31" s="59" t="str">
        <f>IF(Yield!$A$2="",0,IF(Yield!$A$2=1,Info!$B$15,IF(Yield!$A$2=2,Info!$B$17,IF(Yield!$A$2=3,Info!$B$19,IF(Yield!$A$2=4,Info!$B$21)))))</f>
        <v/>
      </c>
      <c r="E31" s="61"/>
      <c r="F31" s="240">
        <f>IF(Yield!$A$1=8,(Yield!AC75),IF(Yield!$A$1=9,(Yield!AG75),IF(Yield!$A$1=10,(Yield!AK75),IF(Yield!$A$1=11,(Yield!AO75),IF(Yield!$A$1=12,(Yield!AS75),IF(Yield!$A$1=13,(Yield!AW75),IF(Yield!$A$1=14,(Yield!BA75),0)))))))</f>
        <v>0</v>
      </c>
      <c r="G31" s="59">
        <f>IF(Yield!$A$1=8,(Yield!AD75),IF(Yield!$A$1=9,(Yield!AH75),IF(Yield!$A$1=10,(Yield!AL75),IF(Yield!$A$1=11,(Yield!AP75),IF(Yield!$A$1=12,(Yield!AT75),IF(Yield!$A$1=13,(Yield!AX75),IF(Yield!$A$1=14,(Yield!BB75),0)))))))</f>
        <v>0</v>
      </c>
      <c r="H31" s="60">
        <f>IF(Yield!$A$1=8,(Yield!AE75),IF(Yield!$A$1=9,(Yield!AI75),IF(Yield!$A$1=10,(Yield!AM75),IF(Yield!$A$1=11,(Yield!AQ75),IF(Yield!$A$1=12,(Yield!AU75),IF(Yield!$A$1=13,(Yield!AY75),IF(Yield!$A$1=14,(Yield!BC75),0)))))))</f>
        <v>0</v>
      </c>
      <c r="I31" s="59" t="str">
        <f t="shared" si="0"/>
        <v/>
      </c>
      <c r="J31" s="61"/>
      <c r="K31" s="240">
        <f>IF(Yield!$A$1=8,(Yield!AC115),IF(Yield!$A$1=9,(Yield!AF115),IF(Yield!$A$1=10,(Yield!AK115),IF(Yield!$A$1=11,(Yield!AO115),IF(Yield!$A$1=12,(Yield!AS115),IF(Yield!$A$1=13,(Yield!AW115),IF(Yield!$A$1=14,(Yield!BA115),0)))))))</f>
        <v>0</v>
      </c>
      <c r="L31" s="59">
        <f>IF(Yield!$A$1=8,(Yield!AD115),IF(Yield!$A$1=9,(Yield!AG115),IF(Yield!$A$1=10,(Yield!AL115),IF(Yield!$A$1=11,(Yield!AP115),IF(Yield!$A$1=12,(Yield!AT115),IF(Yield!$A$1=13,(Yield!AX115),IF(Yield!$A$1=14,(Yield!BB115),0)))))))</f>
        <v>0</v>
      </c>
      <c r="M31" s="60">
        <f>IF(Yield!$A$1=8,(Yield!AE115),IF(Yield!$A$1=9,(Yield!AH115),IF(Yield!$A$1=10,(Yield!AM115),IF(Yield!$A$1=11,(Yield!AQ115),IF(Yield!$A$1=12,(Yield!AU115),IF(Yield!$A$1=13,(Yield!AY115),IF(Yield!$A$1=14,(Yield!BC115),0)))))))</f>
        <v>0</v>
      </c>
      <c r="N31" s="59" t="str">
        <f t="shared" si="1"/>
        <v/>
      </c>
    </row>
    <row r="32" spans="1:14">
      <c r="A32" s="240">
        <f>IF(Yield!$A$1=8,(Yield!AC36),IF(Yield!$A$1=9,(Yield!AG36),IF(Yield!$A$1=10,(Yield!AK36),IF(Yield!$A$1=11,(Yield!AO36),IF(Yield!$A$1=12,(Yield!AS36),IF(Yield!$A$1=13,(Yield!AW36),IF(Yield!$A$1=14,(Yield!BA36),0)))))))</f>
        <v>0</v>
      </c>
      <c r="B32" s="59">
        <f>IF(Yield!$A$1=8,(Yield!AD36),IF(Yield!$A$1=9,(Yield!AH36),IF(Yield!$A$1=10,(Yield!AL36),IF(Yield!$A$1=11,(Yield!AP36),IF(Yield!$A$1=12,(Yield!AT36),IF(Yield!$A$1=13,(Yield!AX36),IF(Yield!$A$1=14,(Yield!BB36),0)))))))</f>
        <v>0</v>
      </c>
      <c r="C32" s="60">
        <f>IF(Yield!$A$1=8,(Yield!AE36),IF(Yield!$A$1=9,(Yield!AI36),IF(Yield!$A$1=10,(Yield!AM36),IF(Yield!$A$1=11,(Yield!AQ36),IF(Yield!$A$1=12,(Yield!AU36),IF(Yield!$A$1=13,(Yield!AY36),IF(Yield!$A$1=14,(Yield!BC36),0)))))))</f>
        <v>0</v>
      </c>
      <c r="D32" s="59" t="str">
        <f>IF(Yield!$A$2="",0,IF(Yield!$A$2=1,Info!$B$15,IF(Yield!$A$2=2,Info!$B$17,IF(Yield!$A$2=3,Info!$B$19,IF(Yield!$A$2=4,Info!$B$21)))))</f>
        <v/>
      </c>
      <c r="E32" s="61"/>
      <c r="F32" s="240">
        <f>IF(Yield!$A$1=8,(Yield!AC76),IF(Yield!$A$1=9,(Yield!AG76),IF(Yield!$A$1=10,(Yield!AK76),IF(Yield!$A$1=11,(Yield!AO76),IF(Yield!$A$1=12,(Yield!AS76),IF(Yield!$A$1=13,(Yield!AW76),IF(Yield!$A$1=14,(Yield!BA76),0)))))))</f>
        <v>0</v>
      </c>
      <c r="G32" s="59">
        <f>IF(Yield!$A$1=8,(Yield!AD76),IF(Yield!$A$1=9,(Yield!AH76),IF(Yield!$A$1=10,(Yield!AL76),IF(Yield!$A$1=11,(Yield!AP76),IF(Yield!$A$1=12,(Yield!AT76),IF(Yield!$A$1=13,(Yield!AX76),IF(Yield!$A$1=14,(Yield!BB76),0)))))))</f>
        <v>0</v>
      </c>
      <c r="H32" s="60">
        <f>IF(Yield!$A$1=8,(Yield!AE76),IF(Yield!$A$1=9,(Yield!AI76),IF(Yield!$A$1=10,(Yield!AM76),IF(Yield!$A$1=11,(Yield!AQ76),IF(Yield!$A$1=12,(Yield!AU76),IF(Yield!$A$1=13,(Yield!AY76),IF(Yield!$A$1=14,(Yield!BC76),0)))))))</f>
        <v>0</v>
      </c>
      <c r="I32" s="59" t="str">
        <f t="shared" si="0"/>
        <v/>
      </c>
      <c r="J32" s="61"/>
      <c r="K32" s="240">
        <f>IF(Yield!$A$1=8,(Yield!AC116),IF(Yield!$A$1=9,(Yield!AF116),IF(Yield!$A$1=10,(Yield!AK116),IF(Yield!$A$1=11,(Yield!AO116),IF(Yield!$A$1=12,(Yield!AS116),IF(Yield!$A$1=13,(Yield!AW116),IF(Yield!$A$1=14,(Yield!BA116),0)))))))</f>
        <v>0</v>
      </c>
      <c r="L32" s="59">
        <f>IF(Yield!$A$1=8,(Yield!AD116),IF(Yield!$A$1=9,(Yield!AG116),IF(Yield!$A$1=10,(Yield!AL116),IF(Yield!$A$1=11,(Yield!AP116),IF(Yield!$A$1=12,(Yield!AT116),IF(Yield!$A$1=13,(Yield!AX116),IF(Yield!$A$1=14,(Yield!BB116),0)))))))</f>
        <v>0</v>
      </c>
      <c r="M32" s="60">
        <f>IF(Yield!$A$1=8,(Yield!AE116),IF(Yield!$A$1=9,(Yield!AH116),IF(Yield!$A$1=10,(Yield!AM116),IF(Yield!$A$1=11,(Yield!AQ116),IF(Yield!$A$1=12,(Yield!AU116),IF(Yield!$A$1=13,(Yield!AY116),IF(Yield!$A$1=14,(Yield!BC116),0)))))))</f>
        <v>0</v>
      </c>
      <c r="N32" s="59" t="str">
        <f t="shared" si="1"/>
        <v/>
      </c>
    </row>
    <row r="33" spans="1:14">
      <c r="A33" s="240">
        <f>IF(Yield!$A$1=8,(Yield!AC37),IF(Yield!$A$1=9,(Yield!AG37),IF(Yield!$A$1=10,(Yield!AK37),IF(Yield!$A$1=11,(Yield!AO37),IF(Yield!$A$1=12,(Yield!AS37),IF(Yield!$A$1=13,(Yield!AW37),IF(Yield!$A$1=14,(Yield!BA37),0)))))))</f>
        <v>0</v>
      </c>
      <c r="B33" s="59">
        <f>IF(Yield!$A$1=8,(Yield!AD37),IF(Yield!$A$1=9,(Yield!AH37),IF(Yield!$A$1=10,(Yield!AL37),IF(Yield!$A$1=11,(Yield!AP37),IF(Yield!$A$1=12,(Yield!AT37),IF(Yield!$A$1=13,(Yield!AX37),IF(Yield!$A$1=14,(Yield!BB37),0)))))))</f>
        <v>0</v>
      </c>
      <c r="C33" s="60">
        <f>IF(Yield!$A$1=8,(Yield!AE37),IF(Yield!$A$1=9,(Yield!AI37),IF(Yield!$A$1=10,(Yield!AM37),IF(Yield!$A$1=11,(Yield!AQ37),IF(Yield!$A$1=12,(Yield!AU37),IF(Yield!$A$1=13,(Yield!AY37),IF(Yield!$A$1=14,(Yield!BC37),0)))))))</f>
        <v>0</v>
      </c>
      <c r="D33" s="59" t="str">
        <f>IF(Yield!$A$2="",0,IF(Yield!$A$2=1,Info!$B$15,IF(Yield!$A$2=2,Info!$B$17,IF(Yield!$A$2=3,Info!$B$19,IF(Yield!$A$2=4,Info!$B$21)))))</f>
        <v/>
      </c>
      <c r="E33" s="61"/>
      <c r="F33" s="240">
        <f>IF(Yield!$A$1=8,(Yield!AC77),IF(Yield!$A$1=9,(Yield!AG77),IF(Yield!$A$1=10,(Yield!AK77),IF(Yield!$A$1=11,(Yield!AO77),IF(Yield!$A$1=12,(Yield!AS77),IF(Yield!$A$1=13,(Yield!AW77),IF(Yield!$A$1=14,(Yield!BA77),0)))))))</f>
        <v>0</v>
      </c>
      <c r="G33" s="59">
        <f>IF(Yield!$A$1=8,(Yield!AD77),IF(Yield!$A$1=9,(Yield!AH77),IF(Yield!$A$1=10,(Yield!AL77),IF(Yield!$A$1=11,(Yield!AP77),IF(Yield!$A$1=12,(Yield!AT77),IF(Yield!$A$1=13,(Yield!AX77),IF(Yield!$A$1=14,(Yield!BB77),0)))))))</f>
        <v>0</v>
      </c>
      <c r="H33" s="60">
        <f>IF(Yield!$A$1=8,(Yield!AE77),IF(Yield!$A$1=9,(Yield!AI77),IF(Yield!$A$1=10,(Yield!AM77),IF(Yield!$A$1=11,(Yield!AQ77),IF(Yield!$A$1=12,(Yield!AU77),IF(Yield!$A$1=13,(Yield!AY77),IF(Yield!$A$1=14,(Yield!BC77),0)))))))</f>
        <v>0</v>
      </c>
      <c r="I33" s="59" t="str">
        <f t="shared" si="0"/>
        <v/>
      </c>
      <c r="J33" s="61"/>
      <c r="K33" s="240">
        <f>IF(Yield!$A$1=8,(Yield!AC117),IF(Yield!$A$1=9,(Yield!AF117),IF(Yield!$A$1=10,(Yield!AK117),IF(Yield!$A$1=11,(Yield!AO117),IF(Yield!$A$1=12,(Yield!AS117),IF(Yield!$A$1=13,(Yield!AW117),IF(Yield!$A$1=14,(Yield!BA117),0)))))))</f>
        <v>0</v>
      </c>
      <c r="L33" s="59">
        <f>IF(Yield!$A$1=8,(Yield!AD117),IF(Yield!$A$1=9,(Yield!AG117),IF(Yield!$A$1=10,(Yield!AL117),IF(Yield!$A$1=11,(Yield!AP117),IF(Yield!$A$1=12,(Yield!AT117),IF(Yield!$A$1=13,(Yield!AX117),IF(Yield!$A$1=14,(Yield!BB117),0)))))))</f>
        <v>0</v>
      </c>
      <c r="M33" s="60">
        <f>IF(Yield!$A$1=8,(Yield!AE117),IF(Yield!$A$1=9,(Yield!AH117),IF(Yield!$A$1=10,(Yield!AM117),IF(Yield!$A$1=11,(Yield!AQ117),IF(Yield!$A$1=12,(Yield!AU117),IF(Yield!$A$1=13,(Yield!AY117),IF(Yield!$A$1=14,(Yield!BC117),0)))))))</f>
        <v>0</v>
      </c>
      <c r="N33" s="59" t="str">
        <f t="shared" si="1"/>
        <v/>
      </c>
    </row>
    <row r="34" spans="1:14">
      <c r="A34" s="240">
        <f>IF(Yield!$A$1=8,(Yield!AC38),IF(Yield!$A$1=9,(Yield!AG38),IF(Yield!$A$1=10,(Yield!AK38),IF(Yield!$A$1=11,(Yield!AO38),IF(Yield!$A$1=12,(Yield!AS38),IF(Yield!$A$1=13,(Yield!AW38),IF(Yield!$A$1=14,(Yield!BA38),0)))))))</f>
        <v>0</v>
      </c>
      <c r="B34" s="59">
        <f>IF(Yield!$A$1=8,(Yield!AD38),IF(Yield!$A$1=9,(Yield!AH38),IF(Yield!$A$1=10,(Yield!AL38),IF(Yield!$A$1=11,(Yield!AP38),IF(Yield!$A$1=12,(Yield!AT38),IF(Yield!$A$1=13,(Yield!AX38),IF(Yield!$A$1=14,(Yield!BB38),0)))))))</f>
        <v>0</v>
      </c>
      <c r="C34" s="60">
        <f>IF(Yield!$A$1=8,(Yield!AE38),IF(Yield!$A$1=9,(Yield!AI38),IF(Yield!$A$1=10,(Yield!AM38),IF(Yield!$A$1=11,(Yield!AQ38),IF(Yield!$A$1=12,(Yield!AU38),IF(Yield!$A$1=13,(Yield!AY38),IF(Yield!$A$1=14,(Yield!BC38),0)))))))</f>
        <v>0</v>
      </c>
      <c r="D34" s="59" t="str">
        <f>IF(Yield!$A$2="",0,IF(Yield!$A$2=1,Info!$B$15,IF(Yield!$A$2=2,Info!$B$17,IF(Yield!$A$2=3,Info!$B$19,IF(Yield!$A$2=4,Info!$B$21)))))</f>
        <v/>
      </c>
      <c r="E34" s="61"/>
      <c r="F34" s="240">
        <f>IF(Yield!$A$1=8,(Yield!AC78),IF(Yield!$A$1=9,(Yield!AG78),IF(Yield!$A$1=10,(Yield!AK78),IF(Yield!$A$1=11,(Yield!AO78),IF(Yield!$A$1=12,(Yield!AS78),IF(Yield!$A$1=13,(Yield!AW78),IF(Yield!$A$1=14,(Yield!BA78),0)))))))</f>
        <v>0</v>
      </c>
      <c r="G34" s="59">
        <f>IF(Yield!$A$1=8,(Yield!AD78),IF(Yield!$A$1=9,(Yield!AH78),IF(Yield!$A$1=10,(Yield!AL78),IF(Yield!$A$1=11,(Yield!AP78),IF(Yield!$A$1=12,(Yield!AT78),IF(Yield!$A$1=13,(Yield!AX78),IF(Yield!$A$1=14,(Yield!BB78),0)))))))</f>
        <v>0</v>
      </c>
      <c r="H34" s="60">
        <f>IF(Yield!$A$1=8,(Yield!AE78),IF(Yield!$A$1=9,(Yield!AI78),IF(Yield!$A$1=10,(Yield!AM78),IF(Yield!$A$1=11,(Yield!AQ78),IF(Yield!$A$1=12,(Yield!AU78),IF(Yield!$A$1=13,(Yield!AY78),IF(Yield!$A$1=14,(Yield!BC78),0)))))))</f>
        <v>0</v>
      </c>
      <c r="I34" s="59" t="str">
        <f t="shared" si="0"/>
        <v/>
      </c>
      <c r="J34" s="61"/>
      <c r="K34" s="240">
        <f>IF(Yield!$A$1=8,(Yield!AC118),IF(Yield!$A$1=9,(Yield!AF118),IF(Yield!$A$1=10,(Yield!AK118),IF(Yield!$A$1=11,(Yield!AO118),IF(Yield!$A$1=12,(Yield!AS118),IF(Yield!$A$1=13,(Yield!AW118),IF(Yield!$A$1=14,(Yield!BA118),0)))))))</f>
        <v>0</v>
      </c>
      <c r="L34" s="59">
        <f>IF(Yield!$A$1=8,(Yield!AD118),IF(Yield!$A$1=9,(Yield!AG118),IF(Yield!$A$1=10,(Yield!AL118),IF(Yield!$A$1=11,(Yield!AP118),IF(Yield!$A$1=12,(Yield!AT118),IF(Yield!$A$1=13,(Yield!AX118),IF(Yield!$A$1=14,(Yield!BB118),0)))))))</f>
        <v>0</v>
      </c>
      <c r="M34" s="60">
        <f>IF(Yield!$A$1=8,(Yield!AE118),IF(Yield!$A$1=9,(Yield!AH118),IF(Yield!$A$1=10,(Yield!AM118),IF(Yield!$A$1=11,(Yield!AQ118),IF(Yield!$A$1=12,(Yield!AU118),IF(Yield!$A$1=13,(Yield!AY118),IF(Yield!$A$1=14,(Yield!BC118),0)))))))</f>
        <v>0</v>
      </c>
      <c r="N34" s="59" t="str">
        <f t="shared" si="1"/>
        <v/>
      </c>
    </row>
    <row r="35" spans="1:14">
      <c r="A35" s="240">
        <f>IF(Yield!$A$1=8,(Yield!AC39),IF(Yield!$A$1=9,(Yield!AG39),IF(Yield!$A$1=10,(Yield!AK39),IF(Yield!$A$1=11,(Yield!AO39),IF(Yield!$A$1=12,(Yield!AS39),IF(Yield!$A$1=13,(Yield!AW39),IF(Yield!$A$1=14,(Yield!BA39),0)))))))</f>
        <v>0</v>
      </c>
      <c r="B35" s="59">
        <f>IF(Yield!$A$1=8,(Yield!AD39),IF(Yield!$A$1=9,(Yield!AH39),IF(Yield!$A$1=10,(Yield!AL39),IF(Yield!$A$1=11,(Yield!AP39),IF(Yield!$A$1=12,(Yield!AT39),IF(Yield!$A$1=13,(Yield!AX39),IF(Yield!$A$1=14,(Yield!BB39),0)))))))</f>
        <v>0</v>
      </c>
      <c r="C35" s="60">
        <f>IF(Yield!$A$1=8,(Yield!AE39),IF(Yield!$A$1=9,(Yield!AI39),IF(Yield!$A$1=10,(Yield!AM39),IF(Yield!$A$1=11,(Yield!AQ39),IF(Yield!$A$1=12,(Yield!AU39),IF(Yield!$A$1=13,(Yield!AY39),IF(Yield!$A$1=14,(Yield!BC39),0)))))))</f>
        <v>0</v>
      </c>
      <c r="D35" s="59" t="str">
        <f>IF(Yield!$A$2="",0,IF(Yield!$A$2=1,Info!$B$15,IF(Yield!$A$2=2,Info!$B$17,IF(Yield!$A$2=3,Info!$B$19,IF(Yield!$A$2=4,Info!$B$21)))))</f>
        <v/>
      </c>
      <c r="E35" s="61"/>
      <c r="F35" s="240">
        <f>IF(Yield!$A$1=8,(Yield!AC79),IF(Yield!$A$1=9,(Yield!AG79),IF(Yield!$A$1=10,(Yield!AK79),IF(Yield!$A$1=11,(Yield!AO79),IF(Yield!$A$1=12,(Yield!AS79),IF(Yield!$A$1=13,(Yield!AW79),IF(Yield!$A$1=14,(Yield!BA79),0)))))))</f>
        <v>0</v>
      </c>
      <c r="G35" s="59">
        <f>IF(Yield!$A$1=8,(Yield!AD79),IF(Yield!$A$1=9,(Yield!AH79),IF(Yield!$A$1=10,(Yield!AL79),IF(Yield!$A$1=11,(Yield!AP79),IF(Yield!$A$1=12,(Yield!AT79),IF(Yield!$A$1=13,(Yield!AX79),IF(Yield!$A$1=14,(Yield!BB79),0)))))))</f>
        <v>0</v>
      </c>
      <c r="H35" s="60">
        <f>IF(Yield!$A$1=8,(Yield!AE79),IF(Yield!$A$1=9,(Yield!AI79),IF(Yield!$A$1=10,(Yield!AM79),IF(Yield!$A$1=11,(Yield!AQ79),IF(Yield!$A$1=12,(Yield!AU79),IF(Yield!$A$1=13,(Yield!AY79),IF(Yield!$A$1=14,(Yield!BC79),0)))))))</f>
        <v>0</v>
      </c>
      <c r="I35" s="59" t="str">
        <f t="shared" si="0"/>
        <v/>
      </c>
      <c r="J35" s="61"/>
      <c r="K35" s="240">
        <f>IF(Yield!$A$1=8,(Yield!AC119),IF(Yield!$A$1=9,(Yield!AF119),IF(Yield!$A$1=10,(Yield!AK119),IF(Yield!$A$1=11,(Yield!AO119),IF(Yield!$A$1=12,(Yield!AS119),IF(Yield!$A$1=13,(Yield!AW119),IF(Yield!$A$1=14,(Yield!BA119),0)))))))</f>
        <v>0</v>
      </c>
      <c r="L35" s="59">
        <f>IF(Yield!$A$1=8,(Yield!AD119),IF(Yield!$A$1=9,(Yield!AG119),IF(Yield!$A$1=10,(Yield!AL119),IF(Yield!$A$1=11,(Yield!AP119),IF(Yield!$A$1=12,(Yield!AT119),IF(Yield!$A$1=13,(Yield!AX119),IF(Yield!$A$1=14,(Yield!BB119),0)))))))</f>
        <v>0</v>
      </c>
      <c r="M35" s="60">
        <f>IF(Yield!$A$1=8,(Yield!AE119),IF(Yield!$A$1=9,(Yield!AH119),IF(Yield!$A$1=10,(Yield!AM119),IF(Yield!$A$1=11,(Yield!AQ119),IF(Yield!$A$1=12,(Yield!AU119),IF(Yield!$A$1=13,(Yield!AY119),IF(Yield!$A$1=14,(Yield!BC119),0)))))))</f>
        <v>0</v>
      </c>
      <c r="N35" s="59" t="str">
        <f t="shared" si="1"/>
        <v/>
      </c>
    </row>
    <row r="36" spans="1:14">
      <c r="A36" s="240">
        <f>IF(Yield!$A$1=8,(Yield!AC40),IF(Yield!$A$1=9,(Yield!AG40),IF(Yield!$A$1=10,(Yield!AK40),IF(Yield!$A$1=11,(Yield!AO40),IF(Yield!$A$1=12,(Yield!AS40),IF(Yield!$A$1=13,(Yield!AW40),IF(Yield!$A$1=14,(Yield!BA40),0)))))))</f>
        <v>0</v>
      </c>
      <c r="B36" s="59">
        <f>IF(Yield!$A$1=8,(Yield!AD40),IF(Yield!$A$1=9,(Yield!AH40),IF(Yield!$A$1=10,(Yield!AL40),IF(Yield!$A$1=11,(Yield!AP40),IF(Yield!$A$1=12,(Yield!AT40),IF(Yield!$A$1=13,(Yield!AX40),IF(Yield!$A$1=14,(Yield!BB40),0)))))))</f>
        <v>0</v>
      </c>
      <c r="C36" s="60">
        <f>IF(Yield!$A$1=8,(Yield!AE40),IF(Yield!$A$1=9,(Yield!AI40),IF(Yield!$A$1=10,(Yield!AM40),IF(Yield!$A$1=11,(Yield!AQ40),IF(Yield!$A$1=12,(Yield!AU40),IF(Yield!$A$1=13,(Yield!AY40),IF(Yield!$A$1=14,(Yield!BC40),0)))))))</f>
        <v>0</v>
      </c>
      <c r="D36" s="59" t="str">
        <f>IF(Yield!$A$2="",0,IF(Yield!$A$2=1,Info!$B$15,IF(Yield!$A$2=2,Info!$B$17,IF(Yield!$A$2=3,Info!$B$19,IF(Yield!$A$2=4,Info!$B$21)))))</f>
        <v/>
      </c>
      <c r="E36" s="61"/>
      <c r="F36" s="240">
        <f>IF(Yield!$A$1=8,(Yield!AC80),IF(Yield!$A$1=9,(Yield!AG80),IF(Yield!$A$1=10,(Yield!AK80),IF(Yield!$A$1=11,(Yield!AO80),IF(Yield!$A$1=12,(Yield!AS80),IF(Yield!$A$1=13,(Yield!AW80),IF(Yield!$A$1=14,(Yield!BA80),0)))))))</f>
        <v>0</v>
      </c>
      <c r="G36" s="59">
        <f>IF(Yield!$A$1=8,(Yield!AD80),IF(Yield!$A$1=9,(Yield!AH80),IF(Yield!$A$1=10,(Yield!AL80),IF(Yield!$A$1=11,(Yield!AP80),IF(Yield!$A$1=12,(Yield!AT80),IF(Yield!$A$1=13,(Yield!AX80),IF(Yield!$A$1=14,(Yield!BB80),0)))))))</f>
        <v>0</v>
      </c>
      <c r="H36" s="60">
        <f>IF(Yield!$A$1=8,(Yield!AE80),IF(Yield!$A$1=9,(Yield!AI80),IF(Yield!$A$1=10,(Yield!AM80),IF(Yield!$A$1=11,(Yield!AQ80),IF(Yield!$A$1=12,(Yield!AU80),IF(Yield!$A$1=13,(Yield!AY80),IF(Yield!$A$1=14,(Yield!BC80),0)))))))</f>
        <v>0</v>
      </c>
      <c r="I36" s="59" t="str">
        <f t="shared" si="0"/>
        <v/>
      </c>
      <c r="J36" s="61"/>
      <c r="K36" s="240">
        <f>IF(Yield!$A$1=8,(Yield!AC120),IF(Yield!$A$1=9,(Yield!AF120),IF(Yield!$A$1=10,(Yield!AK120),IF(Yield!$A$1=11,(Yield!AO120),IF(Yield!$A$1=12,(Yield!AS120),IF(Yield!$A$1=13,(Yield!AW120),IF(Yield!$A$1=14,(Yield!BA120),0)))))))</f>
        <v>0</v>
      </c>
      <c r="L36" s="59">
        <f>IF(Yield!$A$1=8,(Yield!AD120),IF(Yield!$A$1=9,(Yield!AG120),IF(Yield!$A$1=10,(Yield!AL120),IF(Yield!$A$1=11,(Yield!AP120),IF(Yield!$A$1=12,(Yield!AT120),IF(Yield!$A$1=13,(Yield!AX120),IF(Yield!$A$1=14,(Yield!BB120),0)))))))</f>
        <v>0</v>
      </c>
      <c r="M36" s="60">
        <f>IF(Yield!$A$1=8,(Yield!AE120),IF(Yield!$A$1=9,(Yield!AH120),IF(Yield!$A$1=10,(Yield!AM120),IF(Yield!$A$1=11,(Yield!AQ120),IF(Yield!$A$1=12,(Yield!AU120),IF(Yield!$A$1=13,(Yield!AY120),IF(Yield!$A$1=14,(Yield!BC120),0)))))))</f>
        <v>0</v>
      </c>
      <c r="N36" s="59" t="str">
        <f t="shared" si="1"/>
        <v/>
      </c>
    </row>
    <row r="37" spans="1:14">
      <c r="A37" s="240">
        <f>IF(Yield!$A$1=8,(Yield!AC41),IF(Yield!$A$1=9,(Yield!AG41),IF(Yield!$A$1=10,(Yield!AK41),IF(Yield!$A$1=11,(Yield!AO41),IF(Yield!$A$1=12,(Yield!AS41),IF(Yield!$A$1=13,(Yield!AW41),IF(Yield!$A$1=14,(Yield!BA41),0)))))))</f>
        <v>0</v>
      </c>
      <c r="B37" s="59">
        <f>IF(Yield!$A$1=8,(Yield!AD41),IF(Yield!$A$1=9,(Yield!AH41),IF(Yield!$A$1=10,(Yield!AL41),IF(Yield!$A$1=11,(Yield!AP41),IF(Yield!$A$1=12,(Yield!AT41),IF(Yield!$A$1=13,(Yield!AX41),IF(Yield!$A$1=14,(Yield!BB41),0)))))))</f>
        <v>0</v>
      </c>
      <c r="C37" s="60">
        <f>IF(Yield!$A$1=8,(Yield!AE41),IF(Yield!$A$1=9,(Yield!AI41),IF(Yield!$A$1=10,(Yield!AM41),IF(Yield!$A$1=11,(Yield!AQ41),IF(Yield!$A$1=12,(Yield!AU41),IF(Yield!$A$1=13,(Yield!AY41),IF(Yield!$A$1=14,(Yield!BC41),0)))))))</f>
        <v>0</v>
      </c>
      <c r="D37" s="59" t="str">
        <f>IF(Yield!$A$2="",0,IF(Yield!$A$2=1,Info!$B$15,IF(Yield!$A$2=2,Info!$B$17,IF(Yield!$A$2=3,Info!$B$19,IF(Yield!$A$2=4,Info!$B$21)))))</f>
        <v/>
      </c>
      <c r="E37" s="61"/>
      <c r="F37" s="240">
        <f>IF(Yield!$A$1=8,(Yield!AC81),IF(Yield!$A$1=9,(Yield!AG81),IF(Yield!$A$1=10,(Yield!AK81),IF(Yield!$A$1=11,(Yield!AO81),IF(Yield!$A$1=12,(Yield!AS81),IF(Yield!$A$1=13,(Yield!AW81),IF(Yield!$A$1=14,(Yield!BA81),0)))))))</f>
        <v>0</v>
      </c>
      <c r="G37" s="59">
        <f>IF(Yield!$A$1=8,(Yield!AD81),IF(Yield!$A$1=9,(Yield!AH81),IF(Yield!$A$1=10,(Yield!AL81),IF(Yield!$A$1=11,(Yield!AP81),IF(Yield!$A$1=12,(Yield!AT81),IF(Yield!$A$1=13,(Yield!AX81),IF(Yield!$A$1=14,(Yield!BB81),0)))))))</f>
        <v>0</v>
      </c>
      <c r="H37" s="60">
        <f>IF(Yield!$A$1=8,(Yield!AE81),IF(Yield!$A$1=9,(Yield!AI81),IF(Yield!$A$1=10,(Yield!AM81),IF(Yield!$A$1=11,(Yield!AQ81),IF(Yield!$A$1=12,(Yield!AU81),IF(Yield!$A$1=13,(Yield!AY81),IF(Yield!$A$1=14,(Yield!BC81),0)))))))</f>
        <v>0</v>
      </c>
      <c r="I37" s="59" t="str">
        <f t="shared" si="0"/>
        <v/>
      </c>
      <c r="J37" s="61"/>
      <c r="K37" s="240">
        <f>IF(Yield!$A$1=8,(Yield!AC121),IF(Yield!$A$1=9,(Yield!AF121),IF(Yield!$A$1=10,(Yield!AK121),IF(Yield!$A$1=11,(Yield!AO121),IF(Yield!$A$1=12,(Yield!AS121),IF(Yield!$A$1=13,(Yield!AW121),IF(Yield!$A$1=14,(Yield!BA121),0)))))))</f>
        <v>0</v>
      </c>
      <c r="L37" s="59">
        <f>IF(Yield!$A$1=8,(Yield!AD121),IF(Yield!$A$1=9,(Yield!AG121),IF(Yield!$A$1=10,(Yield!AL121),IF(Yield!$A$1=11,(Yield!AP121),IF(Yield!$A$1=12,(Yield!AT121),IF(Yield!$A$1=13,(Yield!AX121),IF(Yield!$A$1=14,(Yield!BB121),0)))))))</f>
        <v>0</v>
      </c>
      <c r="M37" s="60">
        <f>IF(Yield!$A$1=8,(Yield!AE121),IF(Yield!$A$1=9,(Yield!AH121),IF(Yield!$A$1=10,(Yield!AM121),IF(Yield!$A$1=11,(Yield!AQ121),IF(Yield!$A$1=12,(Yield!AU121),IF(Yield!$A$1=13,(Yield!AY121),IF(Yield!$A$1=14,(Yield!BC121),0)))))))</f>
        <v>0</v>
      </c>
      <c r="N37" s="59" t="str">
        <f t="shared" si="1"/>
        <v/>
      </c>
    </row>
    <row r="38" spans="1:14">
      <c r="A38" s="240">
        <f>IF(Yield!$A$1=8,(Yield!AC42),IF(Yield!$A$1=9,(Yield!AG42),IF(Yield!$A$1=10,(Yield!AK42),IF(Yield!$A$1=11,(Yield!AO42),IF(Yield!$A$1=12,(Yield!AS42),IF(Yield!$A$1=13,(Yield!AW42),IF(Yield!$A$1=14,(Yield!BA42),0)))))))</f>
        <v>0</v>
      </c>
      <c r="B38" s="59">
        <f>IF(Yield!$A$1=8,(Yield!AD42),IF(Yield!$A$1=9,(Yield!AH42),IF(Yield!$A$1=10,(Yield!AL42),IF(Yield!$A$1=11,(Yield!AP42),IF(Yield!$A$1=12,(Yield!AT42),IF(Yield!$A$1=13,(Yield!AX42),IF(Yield!$A$1=14,(Yield!BB42),0)))))))</f>
        <v>0</v>
      </c>
      <c r="C38" s="60">
        <f>IF(Yield!$A$1=8,(Yield!AE42),IF(Yield!$A$1=9,(Yield!AI42),IF(Yield!$A$1=10,(Yield!AM42),IF(Yield!$A$1=11,(Yield!AQ42),IF(Yield!$A$1=12,(Yield!AU42),IF(Yield!$A$1=13,(Yield!AY42),IF(Yield!$A$1=14,(Yield!BC42),0)))))))</f>
        <v>0</v>
      </c>
      <c r="D38" s="59" t="str">
        <f>IF(Yield!$A$2="",0,IF(Yield!$A$2=1,Info!$B$15,IF(Yield!$A$2=2,Info!$B$17,IF(Yield!$A$2=3,Info!$B$19,IF(Yield!$A$2=4,Info!$B$21)))))</f>
        <v/>
      </c>
      <c r="E38" s="61"/>
      <c r="F38" s="240">
        <f>IF(Yield!$A$1=8,(Yield!AC82),IF(Yield!$A$1=9,(Yield!AG82),IF(Yield!$A$1=10,(Yield!AK82),IF(Yield!$A$1=11,(Yield!AO82),IF(Yield!$A$1=12,(Yield!AS82),IF(Yield!$A$1=13,(Yield!AW82),IF(Yield!$A$1=14,(Yield!BA82),0)))))))</f>
        <v>0</v>
      </c>
      <c r="G38" s="59">
        <f>IF(Yield!$A$1=8,(Yield!AD82),IF(Yield!$A$1=9,(Yield!AH82),IF(Yield!$A$1=10,(Yield!AL82),IF(Yield!$A$1=11,(Yield!AP82),IF(Yield!$A$1=12,(Yield!AT82),IF(Yield!$A$1=13,(Yield!AX82),IF(Yield!$A$1=14,(Yield!BB82),0)))))))</f>
        <v>0</v>
      </c>
      <c r="H38" s="60">
        <f>IF(Yield!$A$1=8,(Yield!AE82),IF(Yield!$A$1=9,(Yield!AI82),IF(Yield!$A$1=10,(Yield!AM82),IF(Yield!$A$1=11,(Yield!AQ82),IF(Yield!$A$1=12,(Yield!AU82),IF(Yield!$A$1=13,(Yield!AY82),IF(Yield!$A$1=14,(Yield!BC82),0)))))))</f>
        <v>0</v>
      </c>
      <c r="I38" s="59" t="str">
        <f t="shared" si="0"/>
        <v/>
      </c>
      <c r="J38" s="61"/>
      <c r="K38" s="240">
        <f>IF(Yield!$A$1=8,(Yield!AC122),IF(Yield!$A$1=9,(Yield!AF122),IF(Yield!$A$1=10,(Yield!AK122),IF(Yield!$A$1=11,(Yield!AO122),IF(Yield!$A$1=12,(Yield!AS122),IF(Yield!$A$1=13,(Yield!AW122),IF(Yield!$A$1=14,(Yield!BA122),0)))))))</f>
        <v>0</v>
      </c>
      <c r="L38" s="59">
        <f>IF(Yield!$A$1=8,(Yield!AD122),IF(Yield!$A$1=9,(Yield!AG122),IF(Yield!$A$1=10,(Yield!AL122),IF(Yield!$A$1=11,(Yield!AP122),IF(Yield!$A$1=12,(Yield!AT122),IF(Yield!$A$1=13,(Yield!AX122),IF(Yield!$A$1=14,(Yield!BB122),0)))))))</f>
        <v>0</v>
      </c>
      <c r="M38" s="60">
        <f>IF(Yield!$A$1=8,(Yield!AE122),IF(Yield!$A$1=9,(Yield!AH122),IF(Yield!$A$1=10,(Yield!AM122),IF(Yield!$A$1=11,(Yield!AQ122),IF(Yield!$A$1=12,(Yield!AU122),IF(Yield!$A$1=13,(Yield!AY122),IF(Yield!$A$1=14,(Yield!BC122),0)))))))</f>
        <v>0</v>
      </c>
      <c r="N38" s="59" t="str">
        <f t="shared" si="1"/>
        <v/>
      </c>
    </row>
    <row r="39" spans="1:14">
      <c r="A39" s="240">
        <f>IF(Yield!$A$1=8,(Yield!AC43),IF(Yield!$A$1=9,(Yield!AG43),IF(Yield!$A$1=10,(Yield!AK43),IF(Yield!$A$1=11,(Yield!AO43),IF(Yield!$A$1=12,(Yield!AS43),IF(Yield!$A$1=13,(Yield!AW43),IF(Yield!$A$1=14,(Yield!BA43),0)))))))</f>
        <v>0</v>
      </c>
      <c r="B39" s="59">
        <f>IF(Yield!$A$1=8,(Yield!AD43),IF(Yield!$A$1=9,(Yield!AH43),IF(Yield!$A$1=10,(Yield!AL43),IF(Yield!$A$1=11,(Yield!AP43),IF(Yield!$A$1=12,(Yield!AT43),IF(Yield!$A$1=13,(Yield!AX43),IF(Yield!$A$1=14,(Yield!BB43),0)))))))</f>
        <v>0</v>
      </c>
      <c r="C39" s="60">
        <f>IF(Yield!$A$1=8,(Yield!AE43),IF(Yield!$A$1=9,(Yield!AI43),IF(Yield!$A$1=10,(Yield!AM43),IF(Yield!$A$1=11,(Yield!AQ43),IF(Yield!$A$1=12,(Yield!AU43),IF(Yield!$A$1=13,(Yield!AY43),IF(Yield!$A$1=14,(Yield!BC43),0)))))))</f>
        <v>0</v>
      </c>
      <c r="D39" s="59" t="str">
        <f>IF(Yield!$A$2="",0,IF(Yield!$A$2=1,Info!$B$15,IF(Yield!$A$2=2,Info!$B$17,IF(Yield!$A$2=3,Info!$B$19,IF(Yield!$A$2=4,Info!$B$21)))))</f>
        <v/>
      </c>
      <c r="E39" s="61"/>
      <c r="F39" s="240">
        <f>IF(Yield!$A$1=8,(Yield!AC83),IF(Yield!$A$1=9,(Yield!AG83),IF(Yield!$A$1=10,(Yield!AK83),IF(Yield!$A$1=11,(Yield!AO83),IF(Yield!$A$1=12,(Yield!AS83),IF(Yield!$A$1=13,(Yield!AW83),IF(Yield!$A$1=14,(Yield!BA83),0)))))))</f>
        <v>0</v>
      </c>
      <c r="G39" s="59">
        <f>IF(Yield!$A$1=8,(Yield!AD83),IF(Yield!$A$1=9,(Yield!AH83),IF(Yield!$A$1=10,(Yield!AL83),IF(Yield!$A$1=11,(Yield!AP83),IF(Yield!$A$1=12,(Yield!AT83),IF(Yield!$A$1=13,(Yield!AX83),IF(Yield!$A$1=14,(Yield!BB83),0)))))))</f>
        <v>0</v>
      </c>
      <c r="H39" s="60">
        <f>IF(Yield!$A$1=8,(Yield!AE83),IF(Yield!$A$1=9,(Yield!AI83),IF(Yield!$A$1=10,(Yield!AM83),IF(Yield!$A$1=11,(Yield!AQ83),IF(Yield!$A$1=12,(Yield!AU83),IF(Yield!$A$1=13,(Yield!AY83),IF(Yield!$A$1=14,(Yield!BC83),0)))))))</f>
        <v>0</v>
      </c>
      <c r="I39" s="59" t="str">
        <f t="shared" si="0"/>
        <v/>
      </c>
      <c r="J39" s="61"/>
      <c r="K39" s="240">
        <f>IF(Yield!$A$1=8,(Yield!AC123),IF(Yield!$A$1=9,(Yield!AF123),IF(Yield!$A$1=10,(Yield!AK123),IF(Yield!$A$1=11,(Yield!AO123),IF(Yield!$A$1=12,(Yield!AS123),IF(Yield!$A$1=13,(Yield!AW123),IF(Yield!$A$1=14,(Yield!BA123),0)))))))</f>
        <v>0</v>
      </c>
      <c r="L39" s="59">
        <f>IF(Yield!$A$1=8,(Yield!AD123),IF(Yield!$A$1=9,(Yield!AG123),IF(Yield!$A$1=10,(Yield!AL123),IF(Yield!$A$1=11,(Yield!AP123),IF(Yield!$A$1=12,(Yield!AT123),IF(Yield!$A$1=13,(Yield!AX123),IF(Yield!$A$1=14,(Yield!BB123),0)))))))</f>
        <v>0</v>
      </c>
      <c r="M39" s="60">
        <f>IF(Yield!$A$1=8,(Yield!AE123),IF(Yield!$A$1=9,(Yield!AH123),IF(Yield!$A$1=10,(Yield!AM123),IF(Yield!$A$1=11,(Yield!AQ123),IF(Yield!$A$1=12,(Yield!AU123),IF(Yield!$A$1=13,(Yield!AY123),IF(Yield!$A$1=14,(Yield!BC123),0)))))))</f>
        <v>0</v>
      </c>
      <c r="N39" s="59" t="str">
        <f t="shared" si="1"/>
        <v/>
      </c>
    </row>
    <row r="40" spans="1:14">
      <c r="A40" s="240">
        <f>IF(Yield!$A$1=8,(Yield!AC44),IF(Yield!$A$1=9,(Yield!AG44),IF(Yield!$A$1=10,(Yield!AK44),IF(Yield!$A$1=11,(Yield!AO44),IF(Yield!$A$1=12,(Yield!AS44),IF(Yield!$A$1=13,(Yield!AW44),IF(Yield!$A$1=14,(Yield!BA44),0)))))))</f>
        <v>0</v>
      </c>
      <c r="B40" s="59">
        <f>IF(Yield!$A$1=8,(Yield!AD44),IF(Yield!$A$1=9,(Yield!AH44),IF(Yield!$A$1=10,(Yield!AL44),IF(Yield!$A$1=11,(Yield!AP44),IF(Yield!$A$1=12,(Yield!AT44),IF(Yield!$A$1=13,(Yield!AX44),IF(Yield!$A$1=14,(Yield!BB44),0)))))))</f>
        <v>0</v>
      </c>
      <c r="C40" s="60">
        <f>IF(Yield!$A$1=8,(Yield!AE44),IF(Yield!$A$1=9,(Yield!AI44),IF(Yield!$A$1=10,(Yield!AM44),IF(Yield!$A$1=11,(Yield!AQ44),IF(Yield!$A$1=12,(Yield!AU44),IF(Yield!$A$1=13,(Yield!AY44),IF(Yield!$A$1=14,(Yield!BC44),0)))))))</f>
        <v>0</v>
      </c>
      <c r="D40" s="59" t="str">
        <f>IF(Yield!$A$2="",0,IF(Yield!$A$2=1,Info!$B$15,IF(Yield!$A$2=2,Info!$B$17,IF(Yield!$A$2=3,Info!$B$19,IF(Yield!$A$2=4,Info!$B$21)))))</f>
        <v/>
      </c>
      <c r="E40" s="61"/>
      <c r="F40" s="240">
        <f>IF(Yield!$A$1=8,(Yield!AC84),IF(Yield!$A$1=9,(Yield!AG84),IF(Yield!$A$1=10,(Yield!AK84),IF(Yield!$A$1=11,(Yield!AO84),IF(Yield!$A$1=12,(Yield!AS84),IF(Yield!$A$1=13,(Yield!AW84),IF(Yield!$A$1=14,(Yield!BA84),0)))))))</f>
        <v>0</v>
      </c>
      <c r="G40" s="59">
        <f>IF(Yield!$A$1=8,(Yield!AD84),IF(Yield!$A$1=9,(Yield!AH84),IF(Yield!$A$1=10,(Yield!AL84),IF(Yield!$A$1=11,(Yield!AP84),IF(Yield!$A$1=12,(Yield!AT84),IF(Yield!$A$1=13,(Yield!AX84),IF(Yield!$A$1=14,(Yield!BB84),0)))))))</f>
        <v>0</v>
      </c>
      <c r="H40" s="60">
        <f>IF(Yield!$A$1=8,(Yield!AE84),IF(Yield!$A$1=9,(Yield!AI84),IF(Yield!$A$1=10,(Yield!AM84),IF(Yield!$A$1=11,(Yield!AQ84),IF(Yield!$A$1=12,(Yield!AU84),IF(Yield!$A$1=13,(Yield!AY84),IF(Yield!$A$1=14,(Yield!BC84),0)))))))</f>
        <v>0</v>
      </c>
      <c r="I40" s="59" t="str">
        <f t="shared" si="0"/>
        <v/>
      </c>
      <c r="J40" s="61"/>
      <c r="K40" s="240">
        <f>IF(Yield!$A$1=8,(Yield!AC124),IF(Yield!$A$1=9,(Yield!AF124),IF(Yield!$A$1=10,(Yield!AK124),IF(Yield!$A$1=11,(Yield!AO124),IF(Yield!$A$1=12,(Yield!AS124),IF(Yield!$A$1=13,(Yield!AW124),IF(Yield!$A$1=14,(Yield!BA124),0)))))))</f>
        <v>0</v>
      </c>
      <c r="L40" s="59">
        <f>IF(Yield!$A$1=8,(Yield!AD124),IF(Yield!$A$1=9,(Yield!AG124),IF(Yield!$A$1=10,(Yield!AL124),IF(Yield!$A$1=11,(Yield!AP124),IF(Yield!$A$1=12,(Yield!AT124),IF(Yield!$A$1=13,(Yield!AX124),IF(Yield!$A$1=14,(Yield!BB124),0)))))))</f>
        <v>0</v>
      </c>
      <c r="M40" s="60">
        <f>IF(Yield!$A$1=8,(Yield!AE124),IF(Yield!$A$1=9,(Yield!AH124),IF(Yield!$A$1=10,(Yield!AM124),IF(Yield!$A$1=11,(Yield!AQ124),IF(Yield!$A$1=12,(Yield!AU124),IF(Yield!$A$1=13,(Yield!AY124),IF(Yield!$A$1=14,(Yield!BC124),0)))))))</f>
        <v>0</v>
      </c>
      <c r="N40" s="59" t="str">
        <f t="shared" si="1"/>
        <v/>
      </c>
    </row>
    <row r="41" spans="1:14">
      <c r="A41" s="240">
        <f>IF(Yield!$A$1=8,(Yield!AC45),IF(Yield!$A$1=9,(Yield!AG45),IF(Yield!$A$1=10,(Yield!AK45),IF(Yield!$A$1=11,(Yield!AO45),IF(Yield!$A$1=12,(Yield!AS45),IF(Yield!$A$1=13,(Yield!AW45),IF(Yield!$A$1=14,(Yield!BA45),0)))))))</f>
        <v>0</v>
      </c>
      <c r="B41" s="59">
        <f>IF(Yield!$A$1=8,(Yield!AD45),IF(Yield!$A$1=9,(Yield!AH45),IF(Yield!$A$1=10,(Yield!AL45),IF(Yield!$A$1=11,(Yield!AP45),IF(Yield!$A$1=12,(Yield!AT45),IF(Yield!$A$1=13,(Yield!AX45),IF(Yield!$A$1=14,(Yield!BB45),0)))))))</f>
        <v>0</v>
      </c>
      <c r="C41" s="60">
        <f>IF(Yield!$A$1=8,(Yield!AE45),IF(Yield!$A$1=9,(Yield!AI45),IF(Yield!$A$1=10,(Yield!AM45),IF(Yield!$A$1=11,(Yield!AQ45),IF(Yield!$A$1=12,(Yield!AU45),IF(Yield!$A$1=13,(Yield!AY45),IF(Yield!$A$1=14,(Yield!BC45),0)))))))</f>
        <v>0</v>
      </c>
      <c r="D41" s="59" t="str">
        <f>IF(Yield!$A$2="",0,IF(Yield!$A$2=1,Info!$B$15,IF(Yield!$A$2=2,Info!$B$17,IF(Yield!$A$2=3,Info!$B$19,IF(Yield!$A$2=4,Info!$B$21)))))</f>
        <v/>
      </c>
      <c r="E41" s="61"/>
      <c r="F41" s="240">
        <f>IF(Yield!$A$1=8,(Yield!AC85),IF(Yield!$A$1=9,(Yield!AG85),IF(Yield!$A$1=10,(Yield!AK85),IF(Yield!$A$1=11,(Yield!AO85),IF(Yield!$A$1=12,(Yield!AS85),IF(Yield!$A$1=13,(Yield!AW85),IF(Yield!$A$1=14,(Yield!BA85),0)))))))</f>
        <v>0</v>
      </c>
      <c r="G41" s="59">
        <f>IF(Yield!$A$1=8,(Yield!AD85),IF(Yield!$A$1=9,(Yield!AH85),IF(Yield!$A$1=10,(Yield!AL85),IF(Yield!$A$1=11,(Yield!AP85),IF(Yield!$A$1=12,(Yield!AT85),IF(Yield!$A$1=13,(Yield!AX85),IF(Yield!$A$1=14,(Yield!BB85),0)))))))</f>
        <v>0</v>
      </c>
      <c r="H41" s="60">
        <f>IF(Yield!$A$1=8,(Yield!AE85),IF(Yield!$A$1=9,(Yield!AI85),IF(Yield!$A$1=10,(Yield!AM85),IF(Yield!$A$1=11,(Yield!AQ85),IF(Yield!$A$1=12,(Yield!AU85),IF(Yield!$A$1=13,(Yield!AY85),IF(Yield!$A$1=14,(Yield!BC85),0)))))))</f>
        <v>0</v>
      </c>
      <c r="I41" s="59" t="str">
        <f t="shared" si="0"/>
        <v/>
      </c>
      <c r="J41" s="61"/>
      <c r="K41" s="240">
        <f>IF(Yield!$A$1=8,(Yield!AC125),IF(Yield!$A$1=9,(Yield!AF125),IF(Yield!$A$1=10,(Yield!AK125),IF(Yield!$A$1=11,(Yield!AO125),IF(Yield!$A$1=12,(Yield!AS125),IF(Yield!$A$1=13,(Yield!AW125),IF(Yield!$A$1=14,(Yield!BA125),0)))))))</f>
        <v>0</v>
      </c>
      <c r="L41" s="59">
        <f>IF(Yield!$A$1=8,(Yield!AD125),IF(Yield!$A$1=9,(Yield!AG125),IF(Yield!$A$1=10,(Yield!AL125),IF(Yield!$A$1=11,(Yield!AP125),IF(Yield!$A$1=12,(Yield!AT125),IF(Yield!$A$1=13,(Yield!AX125),IF(Yield!$A$1=14,(Yield!BB125),0)))))))</f>
        <v>0</v>
      </c>
      <c r="M41" s="60">
        <f>IF(Yield!$A$1=8,(Yield!AE125),IF(Yield!$A$1=9,(Yield!AH125),IF(Yield!$A$1=10,(Yield!AM125),IF(Yield!$A$1=11,(Yield!AQ125),IF(Yield!$A$1=12,(Yield!AU125),IF(Yield!$A$1=13,(Yield!AY125),IF(Yield!$A$1=14,(Yield!BC125),0)))))))</f>
        <v>0</v>
      </c>
      <c r="N41" s="59" t="str">
        <f t="shared" si="1"/>
        <v/>
      </c>
    </row>
    <row r="42" spans="1:14">
      <c r="A42" s="240">
        <f>IF(Yield!$A$1=8,(Yield!AC46),IF(Yield!$A$1=9,(Yield!AG46),IF(Yield!$A$1=10,(Yield!AK46),IF(Yield!$A$1=11,(Yield!AO46),IF(Yield!$A$1=12,(Yield!AS46),IF(Yield!$A$1=13,(Yield!AW46),IF(Yield!$A$1=14,(Yield!BA46),0)))))))</f>
        <v>0</v>
      </c>
      <c r="B42" s="59">
        <f>IF(Yield!$A$1=8,(Yield!AD46),IF(Yield!$A$1=9,(Yield!AH46),IF(Yield!$A$1=10,(Yield!AL46),IF(Yield!$A$1=11,(Yield!AP46),IF(Yield!$A$1=12,(Yield!AT46),IF(Yield!$A$1=13,(Yield!AX46),IF(Yield!$A$1=14,(Yield!BB46),0)))))))</f>
        <v>0</v>
      </c>
      <c r="C42" s="60">
        <f>IF(Yield!$A$1=8,(Yield!AE46),IF(Yield!$A$1=9,(Yield!AI46),IF(Yield!$A$1=10,(Yield!AM46),IF(Yield!$A$1=11,(Yield!AQ46),IF(Yield!$A$1=12,(Yield!AU46),IF(Yield!$A$1=13,(Yield!AY46),IF(Yield!$A$1=14,(Yield!BC46),0)))))))</f>
        <v>0</v>
      </c>
      <c r="D42" s="59" t="str">
        <f>IF(Yield!$A$2="",0,IF(Yield!$A$2=1,Info!$B$15,IF(Yield!$A$2=2,Info!$B$17,IF(Yield!$A$2=3,Info!$B$19,IF(Yield!$A$2=4,Info!$B$21)))))</f>
        <v/>
      </c>
      <c r="E42" s="61"/>
      <c r="F42" s="240">
        <f>IF(Yield!$A$1=8,(Yield!AC86),IF(Yield!$A$1=9,(Yield!AG86),IF(Yield!$A$1=10,(Yield!AK86),IF(Yield!$A$1=11,(Yield!AO86),IF(Yield!$A$1=12,(Yield!AS86),IF(Yield!$A$1=13,(Yield!AW86),IF(Yield!$A$1=14,(Yield!BA86),0)))))))</f>
        <v>0</v>
      </c>
      <c r="G42" s="59">
        <f>IF(Yield!$A$1=8,(Yield!AD86),IF(Yield!$A$1=9,(Yield!AH86),IF(Yield!$A$1=10,(Yield!AL86),IF(Yield!$A$1=11,(Yield!AP86),IF(Yield!$A$1=12,(Yield!AT86),IF(Yield!$A$1=13,(Yield!AX86),IF(Yield!$A$1=14,(Yield!BB86),0)))))))</f>
        <v>0</v>
      </c>
      <c r="H42" s="60">
        <f>IF(Yield!$A$1=8,(Yield!AE86),IF(Yield!$A$1=9,(Yield!AI86),IF(Yield!$A$1=10,(Yield!AM86),IF(Yield!$A$1=11,(Yield!AQ86),IF(Yield!$A$1=12,(Yield!AU86),IF(Yield!$A$1=13,(Yield!AY86),IF(Yield!$A$1=14,(Yield!BC86),0)))))))</f>
        <v>0</v>
      </c>
      <c r="I42" s="59" t="str">
        <f t="shared" si="0"/>
        <v/>
      </c>
      <c r="J42" s="61"/>
      <c r="K42" s="240">
        <f>IF(Yield!$A$1=8,(Yield!AC126),IF(Yield!$A$1=9,(Yield!AF126),IF(Yield!$A$1=10,(Yield!AK126),IF(Yield!$A$1=11,(Yield!AO126),IF(Yield!$A$1=12,(Yield!AS126),IF(Yield!$A$1=13,(Yield!AW126),IF(Yield!$A$1=14,(Yield!BA126),0)))))))</f>
        <v>0</v>
      </c>
      <c r="L42" s="59">
        <f>IF(Yield!$A$1=8,(Yield!AD126),IF(Yield!$A$1=9,(Yield!AG126),IF(Yield!$A$1=10,(Yield!AL126),IF(Yield!$A$1=11,(Yield!AP126),IF(Yield!$A$1=12,(Yield!AT126),IF(Yield!$A$1=13,(Yield!AX126),IF(Yield!$A$1=14,(Yield!BB126),0)))))))</f>
        <v>0</v>
      </c>
      <c r="M42" s="60">
        <f>IF(Yield!$A$1=8,(Yield!AE126),IF(Yield!$A$1=9,(Yield!AH126),IF(Yield!$A$1=10,(Yield!AM126),IF(Yield!$A$1=11,(Yield!AQ126),IF(Yield!$A$1=12,(Yield!AU126),IF(Yield!$A$1=13,(Yield!AY126),IF(Yield!$A$1=14,(Yield!BC126),0)))))))</f>
        <v>0</v>
      </c>
      <c r="N42" s="59" t="str">
        <f t="shared" si="1"/>
        <v/>
      </c>
    </row>
    <row r="43" spans="1:14">
      <c r="A43" s="240">
        <f>IF(Yield!$A$1=8,(Yield!AC47),IF(Yield!$A$1=9,(Yield!AG47),IF(Yield!$A$1=10,(Yield!AK47),IF(Yield!$A$1=11,(Yield!AO47),IF(Yield!$A$1=12,(Yield!AS47),IF(Yield!$A$1=13,(Yield!AW47),IF(Yield!$A$1=14,(Yield!BA47),0)))))))</f>
        <v>0</v>
      </c>
      <c r="B43" s="59">
        <f>IF(Yield!$A$1=8,(Yield!AD47),IF(Yield!$A$1=9,(Yield!AH47),IF(Yield!$A$1=10,(Yield!AL47),IF(Yield!$A$1=11,(Yield!AP47),IF(Yield!$A$1=12,(Yield!AT47),IF(Yield!$A$1=13,(Yield!AX47),IF(Yield!$A$1=14,(Yield!BB47),0)))))))</f>
        <v>0</v>
      </c>
      <c r="C43" s="60">
        <f>IF(Yield!$A$1=8,(Yield!AE47),IF(Yield!$A$1=9,(Yield!AI47),IF(Yield!$A$1=10,(Yield!AM47),IF(Yield!$A$1=11,(Yield!AQ47),IF(Yield!$A$1=12,(Yield!AU47),IF(Yield!$A$1=13,(Yield!AY47),IF(Yield!$A$1=14,(Yield!BC47),0)))))))</f>
        <v>0</v>
      </c>
      <c r="D43" s="59" t="str">
        <f>IF(Yield!$A$2="",0,IF(Yield!$A$2=1,Info!$B$15,IF(Yield!$A$2=2,Info!$B$17,IF(Yield!$A$2=3,Info!$B$19,IF(Yield!$A$2=4,Info!$B$21)))))</f>
        <v/>
      </c>
      <c r="E43" s="61"/>
      <c r="F43" s="240">
        <f>IF(Yield!$A$1=8,(Yield!AC87),IF(Yield!$A$1=9,(Yield!AG87),IF(Yield!$A$1=10,(Yield!AK87),IF(Yield!$A$1=11,(Yield!AO87),IF(Yield!$A$1=12,(Yield!AS87),IF(Yield!$A$1=13,(Yield!AW87),IF(Yield!$A$1=14,(Yield!BA87),0)))))))</f>
        <v>0</v>
      </c>
      <c r="G43" s="59">
        <f>IF(Yield!$A$1=8,(Yield!AD87),IF(Yield!$A$1=9,(Yield!AH87),IF(Yield!$A$1=10,(Yield!AL87),IF(Yield!$A$1=11,(Yield!AP87),IF(Yield!$A$1=12,(Yield!AT87),IF(Yield!$A$1=13,(Yield!AX87),IF(Yield!$A$1=14,(Yield!BB87),0)))))))</f>
        <v>0</v>
      </c>
      <c r="H43" s="60">
        <f>IF(Yield!$A$1=8,(Yield!AE87),IF(Yield!$A$1=9,(Yield!AI87),IF(Yield!$A$1=10,(Yield!AM87),IF(Yield!$A$1=11,(Yield!AQ87),IF(Yield!$A$1=12,(Yield!AU87),IF(Yield!$A$1=13,(Yield!AY87),IF(Yield!$A$1=14,(Yield!BC87),0)))))))</f>
        <v>0</v>
      </c>
      <c r="I43" s="59" t="str">
        <f t="shared" si="0"/>
        <v/>
      </c>
      <c r="J43" s="61"/>
      <c r="K43" s="240">
        <f>IF(Yield!$A$1=8,(Yield!AC127),IF(Yield!$A$1=9,(Yield!AF127),IF(Yield!$A$1=10,(Yield!AK127),IF(Yield!$A$1=11,(Yield!AO127),IF(Yield!$A$1=12,(Yield!AS127),IF(Yield!$A$1=13,(Yield!AW127),IF(Yield!$A$1=14,(Yield!BA127),0)))))))</f>
        <v>0</v>
      </c>
      <c r="L43" s="59">
        <f>IF(Yield!$A$1=8,(Yield!AD127),IF(Yield!$A$1=9,(Yield!AG127),IF(Yield!$A$1=10,(Yield!AL127),IF(Yield!$A$1=11,(Yield!AP127),IF(Yield!$A$1=12,(Yield!AT127),IF(Yield!$A$1=13,(Yield!AX127),IF(Yield!$A$1=14,(Yield!BB127),0)))))))</f>
        <v>0</v>
      </c>
      <c r="M43" s="60">
        <f>IF(Yield!$A$1=8,(Yield!AE127),IF(Yield!$A$1=9,(Yield!AH127),IF(Yield!$A$1=10,(Yield!AM127),IF(Yield!$A$1=11,(Yield!AQ127),IF(Yield!$A$1=12,(Yield!AU127),IF(Yield!$A$1=13,(Yield!AY127),IF(Yield!$A$1=14,(Yield!BC127),0)))))))</f>
        <v>0</v>
      </c>
      <c r="N43" s="59" t="str">
        <f t="shared" si="1"/>
        <v/>
      </c>
    </row>
    <row r="44" spans="1:14">
      <c r="A44" s="240">
        <f>IF(Yield!$A$1=8,(Yield!AC48),IF(Yield!$A$1=9,(Yield!AG48),IF(Yield!$A$1=10,(Yield!AK48),IF(Yield!$A$1=11,(Yield!AO48),IF(Yield!$A$1=12,(Yield!AS48),IF(Yield!$A$1=13,(Yield!AW48),IF(Yield!$A$1=14,(Yield!BA48),0)))))))</f>
        <v>0</v>
      </c>
      <c r="B44" s="59">
        <f>IF(Yield!$A$1=8,(Yield!AD48),IF(Yield!$A$1=9,(Yield!AH48),IF(Yield!$A$1=10,(Yield!AL48),IF(Yield!$A$1=11,(Yield!AP48),IF(Yield!$A$1=12,(Yield!AT48),IF(Yield!$A$1=13,(Yield!AX48),IF(Yield!$A$1=14,(Yield!BB48),0)))))))</f>
        <v>0</v>
      </c>
      <c r="C44" s="60">
        <f>IF(Yield!$A$1=8,(Yield!AE48),IF(Yield!$A$1=9,(Yield!AI48),IF(Yield!$A$1=10,(Yield!AM48),IF(Yield!$A$1=11,(Yield!AQ48),IF(Yield!$A$1=12,(Yield!AU48),IF(Yield!$A$1=13,(Yield!AY48),IF(Yield!$A$1=14,(Yield!BC48),0)))))))</f>
        <v>0</v>
      </c>
      <c r="D44" s="59" t="str">
        <f>IF(Yield!$A$2="",0,IF(Yield!$A$2=1,Info!$B$15,IF(Yield!$A$2=2,Info!$B$17,IF(Yield!$A$2=3,Info!$B$19,IF(Yield!$A$2=4,Info!$B$21)))))</f>
        <v/>
      </c>
      <c r="E44" s="61"/>
      <c r="F44" s="240">
        <f>IF(Yield!$A$1=8,(Yield!AC88),IF(Yield!$A$1=9,(Yield!AG88),IF(Yield!$A$1=10,(Yield!AK88),IF(Yield!$A$1=11,(Yield!AO88),IF(Yield!$A$1=12,(Yield!AS88),IF(Yield!$A$1=13,(Yield!AW88),IF(Yield!$A$1=14,(Yield!BA88),0)))))))</f>
        <v>0</v>
      </c>
      <c r="G44" s="59">
        <f>IF(Yield!$A$1=8,(Yield!AD88),IF(Yield!$A$1=9,(Yield!AH88),IF(Yield!$A$1=10,(Yield!AL88),IF(Yield!$A$1=11,(Yield!AP88),IF(Yield!$A$1=12,(Yield!AT88),IF(Yield!$A$1=13,(Yield!AX88),IF(Yield!$A$1=14,(Yield!BB88),0)))))))</f>
        <v>0</v>
      </c>
      <c r="H44" s="60">
        <f>IF(Yield!$A$1=8,(Yield!AE88),IF(Yield!$A$1=9,(Yield!AI88),IF(Yield!$A$1=10,(Yield!AM88),IF(Yield!$A$1=11,(Yield!AQ88),IF(Yield!$A$1=12,(Yield!AU88),IF(Yield!$A$1=13,(Yield!AY88),IF(Yield!$A$1=14,(Yield!BC88),0)))))))</f>
        <v>0</v>
      </c>
      <c r="I44" s="59" t="str">
        <f t="shared" si="0"/>
        <v/>
      </c>
      <c r="J44" s="61"/>
      <c r="K44" s="240">
        <f>IF(Yield!$A$1=8,(Yield!AC128),IF(Yield!$A$1=9,(Yield!AF128),IF(Yield!$A$1=10,(Yield!AK128),IF(Yield!$A$1=11,(Yield!AO128),IF(Yield!$A$1=12,(Yield!AS128),IF(Yield!$A$1=13,(Yield!AW128),IF(Yield!$A$1=14,(Yield!BA128),0)))))))</f>
        <v>0</v>
      </c>
      <c r="L44" s="59">
        <f>IF(Yield!$A$1=8,(Yield!AD128),IF(Yield!$A$1=9,(Yield!AG128),IF(Yield!$A$1=10,(Yield!AL128),IF(Yield!$A$1=11,(Yield!AP128),IF(Yield!$A$1=12,(Yield!AT128),IF(Yield!$A$1=13,(Yield!AX128),IF(Yield!$A$1=14,(Yield!BB128),0)))))))</f>
        <v>0</v>
      </c>
      <c r="M44" s="60">
        <f>IF(Yield!$A$1=8,(Yield!AE128),IF(Yield!$A$1=9,(Yield!AH128),IF(Yield!$A$1=10,(Yield!AM128),IF(Yield!$A$1=11,(Yield!AQ128),IF(Yield!$A$1=12,(Yield!AU128),IF(Yield!$A$1=13,(Yield!AY128),IF(Yield!$A$1=14,(Yield!BC128),0)))))))</f>
        <v>0</v>
      </c>
      <c r="N44" s="59" t="str">
        <f t="shared" si="1"/>
        <v/>
      </c>
    </row>
    <row r="45" spans="1:14">
      <c r="A45" s="240">
        <f>IF(Yield!$A$1=8,(Yield!AC49),IF(Yield!$A$1=9,(Yield!AG49),IF(Yield!$A$1=10,(Yield!AK49),IF(Yield!$A$1=11,(Yield!AO49),IF(Yield!$A$1=12,(Yield!AS49),IF(Yield!$A$1=13,(Yield!AW49),IF(Yield!$A$1=14,(Yield!BA49),0)))))))</f>
        <v>0</v>
      </c>
      <c r="B45" s="59">
        <f>IF(Yield!$A$1=8,(Yield!AD49),IF(Yield!$A$1=9,(Yield!AH49),IF(Yield!$A$1=10,(Yield!AL49),IF(Yield!$A$1=11,(Yield!AP49),IF(Yield!$A$1=12,(Yield!AT49),IF(Yield!$A$1=13,(Yield!AX49),IF(Yield!$A$1=14,(Yield!BB49),0)))))))</f>
        <v>0</v>
      </c>
      <c r="C45" s="60">
        <f>IF(Yield!$A$1=8,(Yield!AE49),IF(Yield!$A$1=9,(Yield!AI49),IF(Yield!$A$1=10,(Yield!AM49),IF(Yield!$A$1=11,(Yield!AQ49),IF(Yield!$A$1=12,(Yield!AU49),IF(Yield!$A$1=13,(Yield!AY49),IF(Yield!$A$1=14,(Yield!BC49),0)))))))</f>
        <v>0</v>
      </c>
      <c r="D45" s="59" t="str">
        <f>IF(Yield!$A$2="",0,IF(Yield!$A$2=1,Info!$B$15,IF(Yield!$A$2=2,Info!$B$17,IF(Yield!$A$2=3,Info!$B$19,IF(Yield!$A$2=4,Info!$B$21)))))</f>
        <v/>
      </c>
      <c r="E45" s="61"/>
      <c r="F45" s="240">
        <f>IF(Yield!$A$1=8,(Yield!AC89),IF(Yield!$A$1=9,(Yield!AG89),IF(Yield!$A$1=10,(Yield!AK89),IF(Yield!$A$1=11,(Yield!AO89),IF(Yield!$A$1=12,(Yield!AS89),IF(Yield!$A$1=13,(Yield!AW89),IF(Yield!$A$1=14,(Yield!BA89),0)))))))</f>
        <v>0</v>
      </c>
      <c r="G45" s="59">
        <f>IF(Yield!$A$1=8,(Yield!AD89),IF(Yield!$A$1=9,(Yield!AH89),IF(Yield!$A$1=10,(Yield!AL89),IF(Yield!$A$1=11,(Yield!AP89),IF(Yield!$A$1=12,(Yield!AT89),IF(Yield!$A$1=13,(Yield!AX89),IF(Yield!$A$1=14,(Yield!BB89),0)))))))</f>
        <v>0</v>
      </c>
      <c r="H45" s="60">
        <f>IF(Yield!$A$1=8,(Yield!AE89),IF(Yield!$A$1=9,(Yield!AI89),IF(Yield!$A$1=10,(Yield!AM89),IF(Yield!$A$1=11,(Yield!AQ89),IF(Yield!$A$1=12,(Yield!AU89),IF(Yield!$A$1=13,(Yield!AY89),IF(Yield!$A$1=14,(Yield!BC89),0)))))))</f>
        <v>0</v>
      </c>
      <c r="I45" s="59" t="str">
        <f t="shared" si="0"/>
        <v/>
      </c>
      <c r="J45" s="61"/>
      <c r="K45" s="240">
        <f>IF(Yield!$A$1=8,(Yield!AC129),IF(Yield!$A$1=9,(Yield!AF129),IF(Yield!$A$1=10,(Yield!AK129),IF(Yield!$A$1=11,(Yield!AO129),IF(Yield!$A$1=12,(Yield!AS129),IF(Yield!$A$1=13,(Yield!AW129),IF(Yield!$A$1=14,(Yield!BA129),0)))))))</f>
        <v>0</v>
      </c>
      <c r="L45" s="59">
        <f>IF(Yield!$A$1=8,(Yield!AD129),IF(Yield!$A$1=9,(Yield!AG129),IF(Yield!$A$1=10,(Yield!AL129),IF(Yield!$A$1=11,(Yield!AP129),IF(Yield!$A$1=12,(Yield!AT129),IF(Yield!$A$1=13,(Yield!AX129),IF(Yield!$A$1=14,(Yield!BB129),0)))))))</f>
        <v>0</v>
      </c>
      <c r="M45" s="60">
        <f>IF(Yield!$A$1=8,(Yield!AE129),IF(Yield!$A$1=9,(Yield!AH129),IF(Yield!$A$1=10,(Yield!AM129),IF(Yield!$A$1=11,(Yield!AQ129),IF(Yield!$A$1=12,(Yield!AU129),IF(Yield!$A$1=13,(Yield!AY129),IF(Yield!$A$1=14,(Yield!BC129),0)))))))</f>
        <v>0</v>
      </c>
      <c r="N45" s="59" t="str">
        <f t="shared" si="1"/>
        <v/>
      </c>
    </row>
    <row r="46" spans="1:14">
      <c r="A46" s="240">
        <f>IF(Yield!$A$1=8,(Yield!AC50),IF(Yield!$A$1=9,(Yield!AG50),IF(Yield!$A$1=10,(Yield!AK50),IF(Yield!$A$1=11,(Yield!AO50),IF(Yield!$A$1=12,(Yield!AS50),IF(Yield!$A$1=13,(Yield!AW50),IF(Yield!$A$1=14,(Yield!BA50),0)))))))</f>
        <v>0</v>
      </c>
      <c r="B46" s="59">
        <f>IF(Yield!$A$1=8,(Yield!AD50),IF(Yield!$A$1=9,(Yield!AH50),IF(Yield!$A$1=10,(Yield!AL50),IF(Yield!$A$1=11,(Yield!AP50),IF(Yield!$A$1=12,(Yield!AT50),IF(Yield!$A$1=13,(Yield!AX50),IF(Yield!$A$1=14,(Yield!BB50),0)))))))</f>
        <v>0</v>
      </c>
      <c r="C46" s="60">
        <f>IF(Yield!$A$1=8,(Yield!AE50),IF(Yield!$A$1=9,(Yield!AI50),IF(Yield!$A$1=10,(Yield!AM50),IF(Yield!$A$1=11,(Yield!AQ50),IF(Yield!$A$1=12,(Yield!AU50),IF(Yield!$A$1=13,(Yield!AY50),IF(Yield!$A$1=14,(Yield!BC50),0)))))))</f>
        <v>0</v>
      </c>
      <c r="D46" s="59" t="str">
        <f>IF(Yield!$A$2="",0,IF(Yield!$A$2=1,Info!$B$15,IF(Yield!$A$2=2,Info!$B$17,IF(Yield!$A$2=3,Info!$B$19,IF(Yield!$A$2=4,Info!$B$21)))))</f>
        <v/>
      </c>
      <c r="E46" s="61"/>
      <c r="F46" s="240">
        <f>IF(Yield!$A$1=8,(Yield!AC90),IF(Yield!$A$1=9,(Yield!AG90),IF(Yield!$A$1=10,(Yield!AK90),IF(Yield!$A$1=11,(Yield!AO90),IF(Yield!$A$1=12,(Yield!AS90),IF(Yield!$A$1=13,(Yield!AW90),IF(Yield!$A$1=14,(Yield!BA90),0)))))))</f>
        <v>0</v>
      </c>
      <c r="G46" s="59">
        <f>IF(Yield!$A$1=8,(Yield!AD90),IF(Yield!$A$1=9,(Yield!AH90),IF(Yield!$A$1=10,(Yield!AL90),IF(Yield!$A$1=11,(Yield!AP90),IF(Yield!$A$1=12,(Yield!AT90),IF(Yield!$A$1=13,(Yield!AX90),IF(Yield!$A$1=14,(Yield!BB90),0)))))))</f>
        <v>0</v>
      </c>
      <c r="H46" s="60">
        <f>IF(Yield!$A$1=8,(Yield!AE90),IF(Yield!$A$1=9,(Yield!AI90),IF(Yield!$A$1=10,(Yield!AM90),IF(Yield!$A$1=11,(Yield!AQ90),IF(Yield!$A$1=12,(Yield!AU90),IF(Yield!$A$1=13,(Yield!AY90),IF(Yield!$A$1=14,(Yield!BC90),0)))))))</f>
        <v>0</v>
      </c>
      <c r="I46" s="59" t="str">
        <f t="shared" si="0"/>
        <v/>
      </c>
      <c r="J46" s="61"/>
      <c r="K46" s="240">
        <f>IF(Yield!$A$1=8,(Yield!AC130),IF(Yield!$A$1=9,(Yield!AF130),IF(Yield!$A$1=10,(Yield!AK130),IF(Yield!$A$1=11,(Yield!AO130),IF(Yield!$A$1=12,(Yield!AS130),IF(Yield!$A$1=13,(Yield!AW130),IF(Yield!$A$1=14,(Yield!BA130),0)))))))</f>
        <v>0</v>
      </c>
      <c r="L46" s="59">
        <f>IF(Yield!$A$1=8,(Yield!AD130),IF(Yield!$A$1=9,(Yield!AG130),IF(Yield!$A$1=10,(Yield!AL130),IF(Yield!$A$1=11,(Yield!AP130),IF(Yield!$A$1=12,(Yield!AT130),IF(Yield!$A$1=13,(Yield!AX130),IF(Yield!$A$1=14,(Yield!BB130),0)))))))</f>
        <v>0</v>
      </c>
      <c r="M46" s="60">
        <f>IF(Yield!$A$1=8,(Yield!AE130),IF(Yield!$A$1=9,(Yield!AH130),IF(Yield!$A$1=10,(Yield!AM130),IF(Yield!$A$1=11,(Yield!AQ130),IF(Yield!$A$1=12,(Yield!AU130),IF(Yield!$A$1=13,(Yield!AY130),IF(Yield!$A$1=14,(Yield!BC130),0)))))))</f>
        <v>0</v>
      </c>
      <c r="N46" s="59" t="str">
        <f t="shared" si="1"/>
        <v/>
      </c>
    </row>
    <row r="47" spans="1:14">
      <c r="A47" s="240">
        <f>IF(Yield!$A$1=8,(Yield!AC51),IF(Yield!$A$1=9,(Yield!AG51),IF(Yield!$A$1=10,(Yield!AK51),IF(Yield!$A$1=11,(Yield!AO51),IF(Yield!$A$1=12,(Yield!AS51),IF(Yield!$A$1=13,(Yield!AW51),IF(Yield!$A$1=14,(Yield!BA51),0)))))))</f>
        <v>0</v>
      </c>
      <c r="B47" s="59">
        <f>IF(Yield!$A$1=8,(Yield!AD51),IF(Yield!$A$1=9,(Yield!AH51),IF(Yield!$A$1=10,(Yield!AL51),IF(Yield!$A$1=11,(Yield!AP51),IF(Yield!$A$1=12,(Yield!AT51),IF(Yield!$A$1=13,(Yield!AX51),IF(Yield!$A$1=14,(Yield!BB51),0)))))))</f>
        <v>0</v>
      </c>
      <c r="C47" s="60">
        <f>IF(Yield!$A$1=8,(Yield!AE51),IF(Yield!$A$1=9,(Yield!AI51),IF(Yield!$A$1=10,(Yield!AM51),IF(Yield!$A$1=11,(Yield!AQ51),IF(Yield!$A$1=12,(Yield!AU51),IF(Yield!$A$1=13,(Yield!AY51),IF(Yield!$A$1=14,(Yield!BC51),0)))))))</f>
        <v>0</v>
      </c>
      <c r="D47" s="59" t="str">
        <f>IF(Yield!$A$2="",0,IF(Yield!$A$2=1,Info!$B$15,IF(Yield!$A$2=2,Info!$B$17,IF(Yield!$A$2=3,Info!$B$19,IF(Yield!$A$2=4,Info!$B$21)))))</f>
        <v/>
      </c>
      <c r="E47" s="61"/>
      <c r="F47" s="240">
        <f>IF(Yield!$A$1=8,(Yield!AC91),IF(Yield!$A$1=9,(Yield!AG91),IF(Yield!$A$1=10,(Yield!AK91),IF(Yield!$A$1=11,(Yield!AO91),IF(Yield!$A$1=12,(Yield!AS91),IF(Yield!$A$1=13,(Yield!AW91),IF(Yield!$A$1=14,(Yield!BA91),0)))))))</f>
        <v>0</v>
      </c>
      <c r="G47" s="59">
        <f>IF(Yield!$A$1=8,(Yield!AD91),IF(Yield!$A$1=9,(Yield!AH91),IF(Yield!$A$1=10,(Yield!AL91),IF(Yield!$A$1=11,(Yield!AP91),IF(Yield!$A$1=12,(Yield!AT91),IF(Yield!$A$1=13,(Yield!AX91),IF(Yield!$A$1=14,(Yield!BB91),0)))))))</f>
        <v>0</v>
      </c>
      <c r="H47" s="60">
        <f>IF(Yield!$A$1=8,(Yield!AE91),IF(Yield!$A$1=9,(Yield!AI91),IF(Yield!$A$1=10,(Yield!AM91),IF(Yield!$A$1=11,(Yield!AQ91),IF(Yield!$A$1=12,(Yield!AU91),IF(Yield!$A$1=13,(Yield!AY91),IF(Yield!$A$1=14,(Yield!BC91),0)))))))</f>
        <v>0</v>
      </c>
      <c r="I47" s="59" t="str">
        <f t="shared" si="0"/>
        <v/>
      </c>
      <c r="J47" s="61"/>
      <c r="K47" s="240">
        <f>IF(Yield!$A$1=8,(Yield!AC131),IF(Yield!$A$1=9,(Yield!AF131),IF(Yield!$A$1=10,(Yield!AK131),IF(Yield!$A$1=11,(Yield!AO131),IF(Yield!$A$1=12,(Yield!AS131),IF(Yield!$A$1=13,(Yield!AW131),IF(Yield!$A$1=14,(Yield!BA131),0)))))))</f>
        <v>0</v>
      </c>
      <c r="L47" s="59">
        <f>IF(Yield!$A$1=8,(Yield!AD131),IF(Yield!$A$1=9,(Yield!AG131),IF(Yield!$A$1=10,(Yield!AL131),IF(Yield!$A$1=11,(Yield!AP131),IF(Yield!$A$1=12,(Yield!AT131),IF(Yield!$A$1=13,(Yield!AX131),IF(Yield!$A$1=14,(Yield!BB131),0)))))))</f>
        <v>0</v>
      </c>
      <c r="M47" s="60">
        <f>IF(Yield!$A$1=8,(Yield!AE131),IF(Yield!$A$1=9,(Yield!AH131),IF(Yield!$A$1=10,(Yield!AM131),IF(Yield!$A$1=11,(Yield!AQ131),IF(Yield!$A$1=12,(Yield!AU131),IF(Yield!$A$1=13,(Yield!AY131),IF(Yield!$A$1=14,(Yield!BC131),0)))))))</f>
        <v>0</v>
      </c>
      <c r="N47" s="59" t="str">
        <f t="shared" si="1"/>
        <v/>
      </c>
    </row>
    <row r="48" spans="1:14">
      <c r="A48" s="240">
        <f>IF(Yield!$A$1=8,(Yield!AC52),IF(Yield!$A$1=9,(Yield!AG52),IF(Yield!$A$1=10,(Yield!AK52),IF(Yield!$A$1=11,(Yield!AO52),IF(Yield!$A$1=12,(Yield!AS52),IF(Yield!$A$1=13,(Yield!AW52),IF(Yield!$A$1=14,(Yield!BA52),0)))))))</f>
        <v>0</v>
      </c>
      <c r="B48" s="59">
        <f>IF(Yield!$A$1=8,(Yield!AD52),IF(Yield!$A$1=9,(Yield!AH52),IF(Yield!$A$1=10,(Yield!AL52),IF(Yield!$A$1=11,(Yield!AP52),IF(Yield!$A$1=12,(Yield!AT52),IF(Yield!$A$1=13,(Yield!AX52),IF(Yield!$A$1=14,(Yield!BB52),0)))))))</f>
        <v>0</v>
      </c>
      <c r="C48" s="60">
        <f>IF(Yield!$A$1=8,(Yield!AE52),IF(Yield!$A$1=9,(Yield!AI52),IF(Yield!$A$1=10,(Yield!AM52),IF(Yield!$A$1=11,(Yield!AQ52),IF(Yield!$A$1=12,(Yield!AU52),IF(Yield!$A$1=13,(Yield!AY52),IF(Yield!$A$1=14,(Yield!BC52),0)))))))</f>
        <v>0</v>
      </c>
      <c r="D48" s="59" t="str">
        <f>IF(Yield!$A$2="",0,IF(Yield!$A$2=1,Info!$B$15,IF(Yield!$A$2=2,Info!$B$17,IF(Yield!$A$2=3,Info!$B$19,IF(Yield!$A$2=4,Info!$B$21)))))</f>
        <v/>
      </c>
      <c r="E48" s="61"/>
      <c r="F48" s="240">
        <f>IF(Yield!$A$1=8,(Yield!AC92),IF(Yield!$A$1=9,(Yield!AG92),IF(Yield!$A$1=10,(Yield!AK92),IF(Yield!$A$1=11,(Yield!AO92),IF(Yield!$A$1=12,(Yield!AS92),IF(Yield!$A$1=13,(Yield!AW92),IF(Yield!$A$1=14,(Yield!BA92),0)))))))</f>
        <v>0</v>
      </c>
      <c r="G48" s="59">
        <f>IF(Yield!$A$1=8,(Yield!AD92),IF(Yield!$A$1=9,(Yield!AH92),IF(Yield!$A$1=10,(Yield!AL92),IF(Yield!$A$1=11,(Yield!AP92),IF(Yield!$A$1=12,(Yield!AT92),IF(Yield!$A$1=13,(Yield!AX92),IF(Yield!$A$1=14,(Yield!BB92),0)))))))</f>
        <v>0</v>
      </c>
      <c r="H48" s="60">
        <f>IF(Yield!$A$1=8,(Yield!AE92),IF(Yield!$A$1=9,(Yield!AI92),IF(Yield!$A$1=10,(Yield!AM92),IF(Yield!$A$1=11,(Yield!AQ92),IF(Yield!$A$1=12,(Yield!AU92),IF(Yield!$A$1=13,(Yield!AY92),IF(Yield!$A$1=14,(Yield!BC92),0)))))))</f>
        <v>0</v>
      </c>
      <c r="I48" s="59" t="str">
        <f t="shared" si="0"/>
        <v/>
      </c>
      <c r="J48" s="61"/>
      <c r="K48" s="240">
        <f>IF(Yield!$A$1=8,(Yield!AC132),IF(Yield!$A$1=9,(Yield!AF132),IF(Yield!$A$1=10,(Yield!AK132),IF(Yield!$A$1=11,(Yield!AO132),IF(Yield!$A$1=12,(Yield!AS132),IF(Yield!$A$1=13,(Yield!AW132),IF(Yield!$A$1=14,(Yield!BA132),0)))))))</f>
        <v>0</v>
      </c>
      <c r="L48" s="59">
        <f>IF(Yield!$A$1=8,(Yield!AD132),IF(Yield!$A$1=9,(Yield!AG132),IF(Yield!$A$1=10,(Yield!AL132),IF(Yield!$A$1=11,(Yield!AP132),IF(Yield!$A$1=12,(Yield!AT132),IF(Yield!$A$1=13,(Yield!AX132),IF(Yield!$A$1=14,(Yield!BB132),0)))))))</f>
        <v>0</v>
      </c>
      <c r="M48" s="60">
        <f>IF(Yield!$A$1=8,(Yield!AE132),IF(Yield!$A$1=9,(Yield!AH132),IF(Yield!$A$1=10,(Yield!AM132),IF(Yield!$A$1=11,(Yield!AQ132),IF(Yield!$A$1=12,(Yield!AU132),IF(Yield!$A$1=13,(Yield!AY132),IF(Yield!$A$1=14,(Yield!BC132),0)))))))</f>
        <v>0</v>
      </c>
      <c r="N48" s="59" t="str">
        <f t="shared" si="1"/>
        <v/>
      </c>
    </row>
    <row r="49" spans="1:14">
      <c r="A49" s="240">
        <f>IF(Yield!$A$1=8,(Yield!AC53),IF(Yield!$A$1=9,(Yield!AG53),IF(Yield!$A$1=10,(Yield!AK53),IF(Yield!$A$1=11,(Yield!AO53),IF(Yield!$A$1=12,(Yield!AS53),IF(Yield!$A$1=13,(Yield!AW53),IF(Yield!$A$1=14,(Yield!BA53),0)))))))</f>
        <v>0</v>
      </c>
      <c r="B49" s="59">
        <f>IF(Yield!$A$1=8,(Yield!AD53),IF(Yield!$A$1=9,(Yield!AH53),IF(Yield!$A$1=10,(Yield!AL53),IF(Yield!$A$1=11,(Yield!AP53),IF(Yield!$A$1=12,(Yield!AT53),IF(Yield!$A$1=13,(Yield!AX53),IF(Yield!$A$1=14,(Yield!BB53),0)))))))</f>
        <v>0</v>
      </c>
      <c r="C49" s="60">
        <f>IF(Yield!$A$1=8,(Yield!AE53),IF(Yield!$A$1=9,(Yield!AI53),IF(Yield!$A$1=10,(Yield!AM53),IF(Yield!$A$1=11,(Yield!AQ53),IF(Yield!$A$1=12,(Yield!AU53),IF(Yield!$A$1=13,(Yield!AY53),IF(Yield!$A$1=14,(Yield!BC53),0)))))))</f>
        <v>0</v>
      </c>
      <c r="D49" s="59" t="str">
        <f>IF(Yield!$A$2="",0,IF(Yield!$A$2=1,Info!$B$15,IF(Yield!$A$2=2,Info!$B$17,IF(Yield!$A$2=3,Info!$B$19,IF(Yield!$A$2=4,Info!$B$21)))))</f>
        <v/>
      </c>
      <c r="E49" s="61"/>
      <c r="F49" s="240">
        <f>IF(Yield!$A$1=8,(Yield!AC93),IF(Yield!$A$1=9,(Yield!AG93),IF(Yield!$A$1=10,(Yield!AK93),IF(Yield!$A$1=11,(Yield!AO93),IF(Yield!$A$1=12,(Yield!AS93),IF(Yield!$A$1=13,(Yield!AW93),IF(Yield!$A$1=14,(Yield!BA93),0)))))))</f>
        <v>0</v>
      </c>
      <c r="G49" s="59">
        <f>IF(Yield!$A$1=8,(Yield!AD93),IF(Yield!$A$1=9,(Yield!AH93),IF(Yield!$A$1=10,(Yield!AL93),IF(Yield!$A$1=11,(Yield!AP93),IF(Yield!$A$1=12,(Yield!AT93),IF(Yield!$A$1=13,(Yield!AX93),IF(Yield!$A$1=14,(Yield!BB93),0)))))))</f>
        <v>0</v>
      </c>
      <c r="H49" s="60">
        <f>IF(Yield!$A$1=8,(Yield!AE93),IF(Yield!$A$1=9,(Yield!AI93),IF(Yield!$A$1=10,(Yield!AM93),IF(Yield!$A$1=11,(Yield!AQ93),IF(Yield!$A$1=12,(Yield!AU93),IF(Yield!$A$1=13,(Yield!AY93),IF(Yield!$A$1=14,(Yield!BC93),0)))))))</f>
        <v>0</v>
      </c>
      <c r="I49" s="59" t="str">
        <f t="shared" si="0"/>
        <v/>
      </c>
      <c r="J49" s="61"/>
      <c r="K49" s="240">
        <f>IF(Yield!$A$1=8,(Yield!AC133),IF(Yield!$A$1=9,(Yield!AF133),IF(Yield!$A$1=10,(Yield!AK133),IF(Yield!$A$1=11,(Yield!AO133),IF(Yield!$A$1=12,(Yield!AS133),IF(Yield!$A$1=13,(Yield!AW133),IF(Yield!$A$1=14,(Yield!BA133),0)))))))</f>
        <v>0</v>
      </c>
      <c r="L49" s="59">
        <f>IF(Yield!$A$1=8,(Yield!AD133),IF(Yield!$A$1=9,(Yield!AG133),IF(Yield!$A$1=10,(Yield!AL133),IF(Yield!$A$1=11,(Yield!AP133),IF(Yield!$A$1=12,(Yield!AT133),IF(Yield!$A$1=13,(Yield!AX133),IF(Yield!$A$1=14,(Yield!BB133),0)))))))</f>
        <v>0</v>
      </c>
      <c r="M49" s="60">
        <f>IF(Yield!$A$1=8,(Yield!AE133),IF(Yield!$A$1=9,(Yield!AH133),IF(Yield!$A$1=10,(Yield!AM133),IF(Yield!$A$1=11,(Yield!AQ133),IF(Yield!$A$1=12,(Yield!AU133),IF(Yield!$A$1=13,(Yield!AY133),IF(Yield!$A$1=14,(Yield!BC133),0)))))))</f>
        <v>0</v>
      </c>
      <c r="N49" s="59" t="str">
        <f t="shared" si="1"/>
        <v/>
      </c>
    </row>
    <row r="50" spans="1:14">
      <c r="A50" s="240">
        <f>IF(Yield!$A$1=8,(Yield!AC54),IF(Yield!$A$1=9,(Yield!AG54),IF(Yield!$A$1=10,(Yield!AK54),IF(Yield!$A$1=11,(Yield!AO54),IF(Yield!$A$1=12,(Yield!AS54),IF(Yield!$A$1=13,(Yield!AW54),IF(Yield!$A$1=14,(Yield!BA54),0)))))))</f>
        <v>0</v>
      </c>
      <c r="B50" s="59">
        <f>IF(Yield!$A$1=8,(Yield!AD54),IF(Yield!$A$1=9,(Yield!AH54),IF(Yield!$A$1=10,(Yield!AL54),IF(Yield!$A$1=11,(Yield!AP54),IF(Yield!$A$1=12,(Yield!AT54),IF(Yield!$A$1=13,(Yield!AX54),IF(Yield!$A$1=14,(Yield!BB54),0)))))))</f>
        <v>0</v>
      </c>
      <c r="C50" s="60">
        <f>IF(Yield!$A$1=8,(Yield!AE54),IF(Yield!$A$1=9,(Yield!AI54),IF(Yield!$A$1=10,(Yield!AM54),IF(Yield!$A$1=11,(Yield!AQ54),IF(Yield!$A$1=12,(Yield!AU54),IF(Yield!$A$1=13,(Yield!AY54),IF(Yield!$A$1=14,(Yield!BC54),0)))))))</f>
        <v>0</v>
      </c>
      <c r="D50" s="59" t="str">
        <f>IF(Yield!$A$2="",0,IF(Yield!$A$2=1,Info!$B$15,IF(Yield!$A$2=2,Info!$B$17,IF(Yield!$A$2=3,Info!$B$19,IF(Yield!$A$2=4,Info!$B$21)))))</f>
        <v/>
      </c>
      <c r="E50" s="61"/>
      <c r="F50" s="240">
        <f>IF(Yield!$A$1=8,(Yield!AC94),IF(Yield!$A$1=9,(Yield!AG94),IF(Yield!$A$1=10,(Yield!AK94),IF(Yield!$A$1=11,(Yield!AO94),IF(Yield!$A$1=12,(Yield!AS94),IF(Yield!$A$1=13,(Yield!AW94),IF(Yield!$A$1=14,(Yield!BA94),0)))))))</f>
        <v>0</v>
      </c>
      <c r="G50" s="59">
        <f>IF(Yield!$A$1=8,(Yield!AD94),IF(Yield!$A$1=9,(Yield!AH94),IF(Yield!$A$1=10,(Yield!AL94),IF(Yield!$A$1=11,(Yield!AP94),IF(Yield!$A$1=12,(Yield!AT94),IF(Yield!$A$1=13,(Yield!AX94),IF(Yield!$A$1=14,(Yield!BB94),0)))))))</f>
        <v>0</v>
      </c>
      <c r="H50" s="60">
        <f>IF(Yield!$A$1=8,(Yield!AE94),IF(Yield!$A$1=9,(Yield!AI94),IF(Yield!$A$1=10,(Yield!AM94),IF(Yield!$A$1=11,(Yield!AQ94),IF(Yield!$A$1=12,(Yield!AU94),IF(Yield!$A$1=13,(Yield!AY94),IF(Yield!$A$1=14,(Yield!BC94),0)))))))</f>
        <v>0</v>
      </c>
      <c r="I50" s="59" t="str">
        <f t="shared" si="0"/>
        <v/>
      </c>
      <c r="J50" s="61"/>
      <c r="K50" s="240">
        <f>IF(Yield!$A$1=8,(Yield!AC134),IF(Yield!$A$1=9,(Yield!AF134),IF(Yield!$A$1=10,(Yield!AK134),IF(Yield!$A$1=11,(Yield!AO134),IF(Yield!$A$1=12,(Yield!AS134),IF(Yield!$A$1=13,(Yield!AW134),IF(Yield!$A$1=14,(Yield!BA134),0)))))))</f>
        <v>0</v>
      </c>
      <c r="L50" s="59">
        <f>IF(Yield!$A$1=8,(Yield!AD134),IF(Yield!$A$1=9,(Yield!AG134),IF(Yield!$A$1=10,(Yield!AL134),IF(Yield!$A$1=11,(Yield!AP134),IF(Yield!$A$1=12,(Yield!AT134),IF(Yield!$A$1=13,(Yield!AX134),IF(Yield!$A$1=14,(Yield!BB134),0)))))))</f>
        <v>0</v>
      </c>
      <c r="M50" s="60">
        <f>IF(Yield!$A$1=8,(Yield!AE134),IF(Yield!$A$1=9,(Yield!AH134),IF(Yield!$A$1=10,(Yield!AM134),IF(Yield!$A$1=11,(Yield!AQ134),IF(Yield!$A$1=12,(Yield!AU134),IF(Yield!$A$1=13,(Yield!AY134),IF(Yield!$A$1=14,(Yield!BC134),0)))))))</f>
        <v>0</v>
      </c>
      <c r="N50" s="59" t="str">
        <f t="shared" si="1"/>
        <v/>
      </c>
    </row>
    <row r="51" spans="1:14">
      <c r="A51" s="240">
        <f>IF(Yield!$A$1=8,(Yield!AC55),IF(Yield!$A$1=9,(Yield!AG55),IF(Yield!$A$1=10,(Yield!AK55),IF(Yield!$A$1=11,(Yield!AO55),IF(Yield!$A$1=12,(Yield!AS55),IF(Yield!$A$1=13,(Yield!AW55),IF(Yield!$A$1=14,(Yield!BA55),0)))))))</f>
        <v>0</v>
      </c>
      <c r="B51" s="59">
        <f>IF(Yield!$A$1=8,(Yield!AD55),IF(Yield!$A$1=9,(Yield!AH55),IF(Yield!$A$1=10,(Yield!AL55),IF(Yield!$A$1=11,(Yield!AP55),IF(Yield!$A$1=12,(Yield!AT55),IF(Yield!$A$1=13,(Yield!AX55),IF(Yield!$A$1=14,(Yield!BB55),0)))))))</f>
        <v>0</v>
      </c>
      <c r="C51" s="60">
        <f>IF(Yield!$A$1=8,(Yield!AE55),IF(Yield!$A$1=9,(Yield!AI55),IF(Yield!$A$1=10,(Yield!AM55),IF(Yield!$A$1=11,(Yield!AQ55),IF(Yield!$A$1=12,(Yield!AU55),IF(Yield!$A$1=13,(Yield!AY55),IF(Yield!$A$1=14,(Yield!BC55),0)))))))</f>
        <v>0</v>
      </c>
      <c r="D51" s="59" t="str">
        <f>IF(Yield!$A$2="",0,IF(Yield!$A$2=1,Info!$B$15,IF(Yield!$A$2=2,Info!$B$17,IF(Yield!$A$2=3,Info!$B$19,IF(Yield!$A$2=4,Info!$B$21)))))</f>
        <v/>
      </c>
      <c r="E51" s="61"/>
      <c r="F51" s="240">
        <f>IF(Yield!$A$1=8,(Yield!AC95),IF(Yield!$A$1=9,(Yield!AG95),IF(Yield!$A$1=10,(Yield!AK95),IF(Yield!$A$1=11,(Yield!AO95),IF(Yield!$A$1=12,(Yield!AS95),IF(Yield!$A$1=13,(Yield!AW95),IF(Yield!$A$1=14,(Yield!BA95),0)))))))</f>
        <v>0</v>
      </c>
      <c r="G51" s="59">
        <f>IF(Yield!$A$1=8,(Yield!AD95),IF(Yield!$A$1=9,(Yield!AH95),IF(Yield!$A$1=10,(Yield!AL95),IF(Yield!$A$1=11,(Yield!AP95),IF(Yield!$A$1=12,(Yield!AT95),IF(Yield!$A$1=13,(Yield!AX95),IF(Yield!$A$1=14,(Yield!BB95),0)))))))</f>
        <v>0</v>
      </c>
      <c r="H51" s="60">
        <f>IF(Yield!$A$1=8,(Yield!AE95),IF(Yield!$A$1=9,(Yield!AI95),IF(Yield!$A$1=10,(Yield!AM95),IF(Yield!$A$1=11,(Yield!AQ95),IF(Yield!$A$1=12,(Yield!AU95),IF(Yield!$A$1=13,(Yield!AY95),IF(Yield!$A$1=14,(Yield!BC95),0)))))))</f>
        <v>0</v>
      </c>
      <c r="I51" s="59" t="str">
        <f t="shared" si="0"/>
        <v/>
      </c>
      <c r="J51" s="61"/>
      <c r="K51" s="240">
        <f>IF(Yield!$A$1=8,(Yield!AC135),IF(Yield!$A$1=9,(Yield!AF135),IF(Yield!$A$1=10,(Yield!AK135),IF(Yield!$A$1=11,(Yield!AO135),IF(Yield!$A$1=12,(Yield!AS135),IF(Yield!$A$1=13,(Yield!AW135),IF(Yield!$A$1=14,(Yield!BA135),0)))))))</f>
        <v>0</v>
      </c>
      <c r="L51" s="59">
        <f>IF(Yield!$A$1=8,(Yield!AD135),IF(Yield!$A$1=9,(Yield!AG135),IF(Yield!$A$1=10,(Yield!AL135),IF(Yield!$A$1=11,(Yield!AP135),IF(Yield!$A$1=12,(Yield!AT135),IF(Yield!$A$1=13,(Yield!AX135),IF(Yield!$A$1=14,(Yield!BB135),0)))))))</f>
        <v>0</v>
      </c>
      <c r="M51" s="60">
        <f>IF(Yield!$A$1=8,(Yield!AE135),IF(Yield!$A$1=9,(Yield!AH135),IF(Yield!$A$1=10,(Yield!AM135),IF(Yield!$A$1=11,(Yield!AQ135),IF(Yield!$A$1=12,(Yield!AU135),IF(Yield!$A$1=13,(Yield!AY135),IF(Yield!$A$1=14,(Yield!BC135),0)))))))</f>
        <v>0</v>
      </c>
      <c r="N51" s="59" t="str">
        <f t="shared" si="1"/>
        <v/>
      </c>
    </row>
    <row r="52" spans="1:14">
      <c r="A52" s="240">
        <f>IF(Yield!$A$1=8,(Yield!AC56),IF(Yield!$A$1=9,(Yield!AG56),IF(Yield!$A$1=10,(Yield!AK56),IF(Yield!$A$1=11,(Yield!AO56),IF(Yield!$A$1=12,(Yield!AS56),IF(Yield!$A$1=13,(Yield!AW56),IF(Yield!$A$1=14,(Yield!BA56),0)))))))</f>
        <v>0</v>
      </c>
      <c r="B52" s="59">
        <f>IF(Yield!$A$1=8,(Yield!AD56),IF(Yield!$A$1=9,(Yield!AH56),IF(Yield!$A$1=10,(Yield!AL56),IF(Yield!$A$1=11,(Yield!AP56),IF(Yield!$A$1=12,(Yield!AT56),IF(Yield!$A$1=13,(Yield!AX56),IF(Yield!$A$1=14,(Yield!BB56),0)))))))</f>
        <v>0</v>
      </c>
      <c r="C52" s="60">
        <f>IF(Yield!$A$1=8,(Yield!AE56),IF(Yield!$A$1=9,(Yield!AI56),IF(Yield!$A$1=10,(Yield!AM56),IF(Yield!$A$1=11,(Yield!AQ56),IF(Yield!$A$1=12,(Yield!AU56),IF(Yield!$A$1=13,(Yield!AY56),IF(Yield!$A$1=14,(Yield!BC56),0)))))))</f>
        <v>0</v>
      </c>
      <c r="D52" s="59" t="str">
        <f>IF(Yield!$A$2="",0,IF(Yield!$A$2=1,Info!$B$15,IF(Yield!$A$2=2,Info!$B$17,IF(Yield!$A$2=3,Info!$B$19,IF(Yield!$A$2=4,Info!$B$21)))))</f>
        <v/>
      </c>
      <c r="E52" s="61"/>
      <c r="F52" s="240">
        <f>IF(Yield!$A$1=8,(Yield!AC96),IF(Yield!$A$1=9,(Yield!AG96),IF(Yield!$A$1=10,(Yield!AK96),IF(Yield!$A$1=11,(Yield!AO96),IF(Yield!$A$1=12,(Yield!AS96),IF(Yield!$A$1=13,(Yield!AW96),IF(Yield!$A$1=14,(Yield!BA96),0)))))))</f>
        <v>0</v>
      </c>
      <c r="G52" s="59">
        <f>IF(Yield!$A$1=8,(Yield!AD96),IF(Yield!$A$1=9,(Yield!AH96),IF(Yield!$A$1=10,(Yield!AL96),IF(Yield!$A$1=11,(Yield!AP96),IF(Yield!$A$1=12,(Yield!AT96),IF(Yield!$A$1=13,(Yield!AX96),IF(Yield!$A$1=14,(Yield!BB96),0)))))))</f>
        <v>0</v>
      </c>
      <c r="H52" s="60">
        <f>IF(Yield!$A$1=8,(Yield!AE96),IF(Yield!$A$1=9,(Yield!AI96),IF(Yield!$A$1=10,(Yield!AM96),IF(Yield!$A$1=11,(Yield!AQ96),IF(Yield!$A$1=12,(Yield!AU96),IF(Yield!$A$1=13,(Yield!AY96),IF(Yield!$A$1=14,(Yield!BC96),0)))))))</f>
        <v>0</v>
      </c>
      <c r="I52" s="59" t="str">
        <f t="shared" si="0"/>
        <v/>
      </c>
      <c r="J52" s="61"/>
      <c r="K52" s="240">
        <f>IF(Yield!$A$1=8,(Yield!AC136),IF(Yield!$A$1=9,(Yield!AF136),IF(Yield!$A$1=10,(Yield!AK136),IF(Yield!$A$1=11,(Yield!AO136),IF(Yield!$A$1=12,(Yield!AS136),IF(Yield!$A$1=13,(Yield!AW136),IF(Yield!$A$1=14,(Yield!BA136),0)))))))</f>
        <v>0</v>
      </c>
      <c r="L52" s="59">
        <f>IF(Yield!$A$1=8,(Yield!AD136),IF(Yield!$A$1=9,(Yield!AG136),IF(Yield!$A$1=10,(Yield!AL136),IF(Yield!$A$1=11,(Yield!AP136),IF(Yield!$A$1=12,(Yield!AT136),IF(Yield!$A$1=13,(Yield!AX136),IF(Yield!$A$1=14,(Yield!BB136),0)))))))</f>
        <v>0</v>
      </c>
      <c r="M52" s="60">
        <f>IF(Yield!$A$1=8,(Yield!AE136),IF(Yield!$A$1=9,(Yield!AH136),IF(Yield!$A$1=10,(Yield!AM136),IF(Yield!$A$1=11,(Yield!AQ136),IF(Yield!$A$1=12,(Yield!AU136),IF(Yield!$A$1=13,(Yield!AY136),IF(Yield!$A$1=14,(Yield!BC136),0)))))))</f>
        <v>0</v>
      </c>
      <c r="N52" s="59" t="str">
        <f t="shared" si="1"/>
        <v/>
      </c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4">
      <c r="A54" s="62"/>
      <c r="B54" s="137" t="s">
        <v>98</v>
      </c>
      <c r="C54" s="62"/>
      <c r="D54" s="46"/>
      <c r="E54" s="46"/>
      <c r="F54" s="137" t="s">
        <v>98</v>
      </c>
      <c r="G54" s="46"/>
      <c r="H54" s="46"/>
      <c r="I54" s="46"/>
      <c r="J54" s="46"/>
      <c r="K54" s="46"/>
      <c r="L54" s="46"/>
    </row>
    <row r="55" spans="1:14">
      <c r="A55" s="63"/>
      <c r="B55" s="146" t="s">
        <v>237</v>
      </c>
      <c r="C55" s="146" t="s">
        <v>73</v>
      </c>
      <c r="D55" s="46"/>
      <c r="E55" s="46"/>
      <c r="F55" s="146" t="s">
        <v>73</v>
      </c>
      <c r="G55" s="46"/>
      <c r="H55" s="46"/>
      <c r="I55" s="46"/>
      <c r="J55" s="46"/>
      <c r="K55" s="46"/>
      <c r="L55" s="46"/>
    </row>
    <row r="56" spans="1:14">
      <c r="A56" s="167" t="s">
        <v>74</v>
      </c>
      <c r="B56" s="232" t="str">
        <f>IF(Info!$B$2="M",$Q$4,$P$4)</f>
        <v>lbs / yd3</v>
      </c>
      <c r="C56" s="232" t="str">
        <f>IF(Info!$B$2="M",$Q$3,$P$3)</f>
        <v>yd3</v>
      </c>
      <c r="D56" s="46"/>
      <c r="E56" s="46"/>
      <c r="F56" s="232" t="str">
        <f>IF(Info!$B$2="M",$Q$1,$P$1)</f>
        <v>Tons</v>
      </c>
      <c r="G56" s="46"/>
      <c r="H56" s="46"/>
      <c r="I56" s="46"/>
      <c r="J56" s="46"/>
      <c r="K56" s="46"/>
      <c r="L56" s="46"/>
    </row>
    <row r="57" spans="1:14">
      <c r="A57" s="59">
        <f>IF(Yield!A$1=8,(Yield!AC7),IF(Yield!A$1=9,(Yield!AG7),IF(Yield!A$1=10,(Yield!AK7),IF(Yield!A$1=11,(Yield!AO7),IF(Yield!A$1=12,(Yield!AS7),IF(Yield!A$1=13,(Yield!AW7),IF(Yield!A$1=14,(Yield!BA7),0)))))))</f>
        <v>0</v>
      </c>
      <c r="B57" s="64">
        <f>IF(Yield!$A$1=8,(Yield!AD7),IF(Yield!$A$1=9,(Yield!AH7),IF(Yield!$A$1=10,(Yield!AL7),IF(Yield!$A$1=11,(Yield!AP7),IF(Yield!$A$1=12,(Yield!AT7),IF(Yield!$A$1=13,(Yield!AX7),IF(Yield!$A$1=14,(Yield!Bb),0)))))))</f>
        <v>0</v>
      </c>
      <c r="C57" s="65">
        <f>IF(Yield!$A$1=8,(Yield!AE7),IF(Yield!$A$1=9,(Yield!AI7),IF(Yield!$A$1=10,(Yield!AM7),IF(Yield!$A$1=11,(Yield!AQ7),IF(Yield!$A$1=12,(Yield!AU7),IF(Yield!$A$1=13,(Yield!AY7),IF(Yield!$A$1=14,(Yield!BC7),0)))))))</f>
        <v>0</v>
      </c>
      <c r="D57" s="46" t="s">
        <v>99</v>
      </c>
      <c r="E57" s="46"/>
      <c r="F57" s="66">
        <f>ROUND(IF(C57="",0,SUM(B57*C57)/$G$57),2)</f>
        <v>0</v>
      </c>
      <c r="G57" s="252">
        <f>IF(Info!B2="M",1000,2000)</f>
        <v>2000</v>
      </c>
      <c r="H57" s="46"/>
      <c r="I57" s="46"/>
      <c r="J57" s="1"/>
      <c r="K57" s="46"/>
      <c r="L57" s="46"/>
      <c r="M57" s="46"/>
    </row>
    <row r="58" spans="1:14">
      <c r="A58" s="59">
        <f>IF(Yield!A$1=8,(Yield!AC8),IF(Yield!A$1=9,(Yield!AG8),IF(Yield!A$1=10,(Yield!AK8),IF(Yield!A$1=11,(Yield!AO8),IF(Yield!A$1=12,(Yield!AS8),IF(Yield!A$1=13,(Yield!AW8),IF(Yield!A$1=14,(Yield!BA8),0)))))))</f>
        <v>0</v>
      </c>
      <c r="B58" s="64">
        <f>IF(Yield!$A$1=8,(Yield!AD8),IF(Yield!$A$1=9,(Yield!AH8),IF(Yield!$A$1=10,(Yield!AL8),IF(Yield!$A$1=11,(Yield!AP8),IF(Yield!$A$1=12,(Yield!AT8),IF(Yield!$A$1=13,(Yield!AX8),IF(Yield!$A$1=14,(Yield!Bb),0)))))))</f>
        <v>0</v>
      </c>
      <c r="C58" s="65">
        <f>IF(Yield!$A$1=8,(Yield!AE8),IF(Yield!$A$1=9,(Yield!AI8),IF(Yield!$A$1=10,(Yield!AM8),IF(Yield!$A$1=11,(Yield!AQ8),IF(Yield!$A$1=12,(Yield!AU8),IF(Yield!$A$1=13,(Yield!AY8),IF(Yield!$A$1=14,(Yield!BC8),0)))))))</f>
        <v>0</v>
      </c>
      <c r="D58" s="46" t="s">
        <v>99</v>
      </c>
      <c r="E58" s="46"/>
      <c r="F58" s="66">
        <f>ROUND(IF(C58="",0,SUM(B58*C58)/$G$57),2)</f>
        <v>0</v>
      </c>
      <c r="G58" s="46"/>
      <c r="H58" s="46"/>
      <c r="I58" s="46"/>
      <c r="J58" s="368" t="s">
        <v>236</v>
      </c>
      <c r="K58" s="369"/>
      <c r="L58" s="231" t="str">
        <f>IF(Info!$B$2="M",$Q$1,$P$1)</f>
        <v>Tons</v>
      </c>
      <c r="M58" s="69">
        <f>SUM(C13:C52,H13:H52,M13:M52)</f>
        <v>0</v>
      </c>
    </row>
    <row r="59" spans="1:14">
      <c r="A59" s="59">
        <f>IF(Yield!A$1=8,(Yield!AC9),IF(Yield!A$1=9,(Yield!AG9),IF(Yield!A$1=10,(Yield!AK9),IF(Yield!A$1=11,(Yield!AO9),IF(Yield!A$1=12,(Yield!AS9),IF(Yield!A$1=13,(Yield!AW9),IF(Yield!A$1=14,(Yield!BA9),0)))))))</f>
        <v>0</v>
      </c>
      <c r="B59" s="64">
        <f>IF(Yield!$A$1=8,(Yield!AD9),IF(Yield!$A$1=9,(Yield!AH9),IF(Yield!$A$1=10,(Yield!AL9),IF(Yield!$A$1=11,(Yield!AP9),IF(Yield!$A$1=12,(Yield!AT9),IF(Yield!$A$1=13,(Yield!AX9),IF(Yield!$A$1=14,(Yield!Bb),0)))))))</f>
        <v>0</v>
      </c>
      <c r="C59" s="65">
        <f>IF(Yield!$A$1=8,(Yield!AE9),IF(Yield!$A$1=9,(Yield!AI9),IF(Yield!$A$1=10,(Yield!AM9),IF(Yield!$A$1=11,(Yield!AQ9),IF(Yield!$A$1=12,(Yield!AU9),IF(Yield!$A$1=13,(Yield!AY9),IF(Yield!$A$1=14,(Yield!BC9),0)))))))</f>
        <v>0</v>
      </c>
      <c r="D59" s="46" t="s">
        <v>99</v>
      </c>
      <c r="E59" s="46"/>
      <c r="F59" s="66">
        <f>ROUND(IF(C59="",0,SUM(B59*C59)/$G$57),2)</f>
        <v>0</v>
      </c>
      <c r="G59" s="46"/>
      <c r="H59" s="46"/>
      <c r="I59" s="46"/>
      <c r="J59" s="46"/>
      <c r="K59" s="46"/>
      <c r="L59" s="46"/>
      <c r="M59" s="46"/>
    </row>
    <row r="60" spans="1:14">
      <c r="A60" s="59">
        <f>IF(Yield!A$1=8,(Yield!AC10),IF(Yield!A$1=9,(Yield!AG10),IF(Yield!A$1=10,(Yield!AK10),IF(Yield!A$1=11,(Yield!AO10),IF(Yield!A$1=12,(Yield!AS10),IF(Yield!A$1=13,(Yield!AW10),IF(Yield!A$1=14,(Yield!BA10),0)))))))</f>
        <v>0</v>
      </c>
      <c r="B60" s="64">
        <f>IF(Yield!$A$1=8,(Yield!AD10),IF(Yield!$A$1=9,(Yield!AH10),IF(Yield!$A$1=10,(Yield!AL10),IF(Yield!$A$1=11,(Yield!AP10),IF(Yield!$A$1=12,(Yield!AT10),IF(Yield!$A$1=13,(Yield!AX10),IF(Yield!$A$1=14,(Yield!Bb),0)))))))</f>
        <v>0</v>
      </c>
      <c r="C60" s="65">
        <f>IF(Yield!$A$1=8,(Yield!AE10),IF(Yield!$A$1=9,(Yield!AI10),IF(Yield!$A$1=10,(Yield!AM10),IF(Yield!$A$1=11,(Yield!AQ10),IF(Yield!$A$1=12,(Yield!AU10),IF(Yield!$A$1=13,(Yield!AY10),IF(Yield!$A$1=14,(Yield!BC10),0)))))))</f>
        <v>0</v>
      </c>
      <c r="D60" s="46" t="s">
        <v>99</v>
      </c>
      <c r="E60" s="46"/>
      <c r="F60" s="66">
        <f>ROUND(IF(C60="",0,SUM(B60*C60)/$G$57),2)</f>
        <v>0</v>
      </c>
      <c r="G60" s="46"/>
      <c r="H60" s="46"/>
      <c r="I60" s="46"/>
      <c r="J60" s="46"/>
    </row>
    <row r="61" spans="1:14" ht="15.6" thickBot="1">
      <c r="A61" s="59">
        <f>IF(Yield!A$1=8,(Yield!AC11),IF(Yield!A$1=9,(Yield!AG11),IF(Yield!A$1=10,(Yield!AK11),IF(Yield!A$1=11,(Yield!AO11),IF(Yield!A$1=12,(Yield!AS11),IF(Yield!A$1=13,(Yield!AW11),IF(Yield!A$1=14,(Yield!BA11),0)))))))</f>
        <v>0</v>
      </c>
      <c r="B61" s="64">
        <f>IF(Yield!$A$1=8,(Yield!AD11),IF(Yield!$A$1=9,(Yield!AH11),IF(Yield!$A$1=10,(Yield!AL11),IF(Yield!$A$1=11,(Yield!AP11),IF(Yield!$A$1=12,(Yield!AT11),IF(Yield!$A$1=13,(Yield!AX11),IF(Yield!$A$1=14,(Yield!Bb),0)))))))</f>
        <v>0</v>
      </c>
      <c r="C61" s="65">
        <f>IF(Yield!$A$1=8,(Yield!AE11),IF(Yield!$A$1=9,(Yield!AI11),IF(Yield!$A$1=10,(Yield!AM11),IF(Yield!$A$1=11,(Yield!AQ11),IF(Yield!$A$1=12,(Yield!AU11),IF(Yield!$A$1=13,(Yield!AY11),IF(Yield!$A$1=14,(Yield!BC11),0)))))))</f>
        <v>0</v>
      </c>
      <c r="D61" s="46" t="s">
        <v>99</v>
      </c>
      <c r="E61" s="46"/>
      <c r="F61" s="66">
        <f>ROUND(IF(C61="",0,SUM(B61*C61)/$G$57),2)</f>
        <v>0</v>
      </c>
      <c r="G61" s="46"/>
      <c r="H61" s="46"/>
      <c r="I61" s="46"/>
      <c r="J61" s="46"/>
      <c r="K61" s="200" t="s">
        <v>100</v>
      </c>
      <c r="L61" s="70" t="e">
        <f>ROUND(IF(F64="",0,SUM(F64/M58)*100),1)</f>
        <v>#DIV/0!</v>
      </c>
      <c r="M61" t="s">
        <v>101</v>
      </c>
    </row>
    <row r="62" spans="1:14">
      <c r="A62" s="137" t="s">
        <v>75</v>
      </c>
      <c r="B62" s="71"/>
      <c r="C62" s="72" t="s">
        <v>102</v>
      </c>
      <c r="D62" s="72"/>
      <c r="E62" s="68"/>
      <c r="F62" s="73">
        <f>IF(Yield!$A$1=8,(Yield!AE12),IF(Yield!$A$1=9,(Yield!AI12),IF(Yield!$A$1=10,(Yield!AM12),IF(Yield!$A$1=11,(Yield!AQ12),IF(Yield!$A$1=12,(Yield!AU12),IF(Yield!$A$1=13,(Yield!AY12),IF(Yield!$A$1=14,(Yield!BC12),0)))))))</f>
        <v>0</v>
      </c>
      <c r="G62" s="46"/>
      <c r="H62" s="46"/>
      <c r="I62" s="46"/>
      <c r="J62" s="46"/>
    </row>
    <row r="63" spans="1:14">
      <c r="A63" s="167" t="str">
        <f>CONCATENATE("(",C12,")")</f>
        <v>(Tons)</v>
      </c>
      <c r="B63" s="67" t="s">
        <v>103</v>
      </c>
      <c r="C63" s="72"/>
      <c r="D63" s="72"/>
      <c r="E63" s="68"/>
      <c r="F63" s="73">
        <f>IF(Yield!$A$1=8,(Yield!AE13),IF(Yield!$A$1=9,(Yield!AI13),IF(Yield!$A$1=10,(Yield!AM13),IF(Yield!$A$1=11,(Yield!AQ13),IF(Yield!$A$1=12,(Yield!AU13),IF(Yield!$A$1=13,(Yield!AY13),IF(Yield!$A$1=14,(Yield!BC13),0)))))))</f>
        <v>0</v>
      </c>
      <c r="G63" s="46"/>
      <c r="H63" s="46"/>
      <c r="I63" s="50" t="s">
        <v>104</v>
      </c>
      <c r="J63" s="50"/>
      <c r="K63" s="52"/>
      <c r="L63" s="52"/>
      <c r="M63" s="55"/>
    </row>
    <row r="64" spans="1:14">
      <c r="A64" s="71"/>
      <c r="B64" s="72" t="s">
        <v>105</v>
      </c>
      <c r="C64" s="72"/>
      <c r="D64" s="72"/>
      <c r="E64" s="68"/>
      <c r="F64" s="66">
        <f>IF(F57="",0,SUM(F57:F62)-F63)</f>
        <v>0</v>
      </c>
      <c r="G64" s="46"/>
      <c r="H64" s="46"/>
      <c r="I64" s="1"/>
      <c r="J64" s="1"/>
      <c r="K64" s="74" t="s">
        <v>106</v>
      </c>
      <c r="L64" s="75"/>
      <c r="M64" s="75"/>
    </row>
    <row r="66" spans="1:1">
      <c r="A66" s="76" t="s">
        <v>227</v>
      </c>
    </row>
  </sheetData>
  <sheetProtection algorithmName="SHA-512" hashValue="Zg2BAc7L7OiO0HI0vWuc7rKjJRT64lVO4rTb7lNl7Mjj9y+AMEfGK/p2fzXjrwWkDCbLp5Ia9P/03/dexClMyg==" saltValue="uzw7NRLXU4tEhrQMIF9PSA==" spinCount="100000" sheet="1"/>
  <mergeCells count="1">
    <mergeCell ref="J58:K58"/>
  </mergeCells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>
    <tabColor indexed="47"/>
  </sheetPr>
  <dimension ref="A1:I200"/>
  <sheetViews>
    <sheetView defaultGridColor="0" colorId="22" zoomScale="87" workbookViewId="0">
      <selection activeCell="B2" sqref="B2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107</v>
      </c>
      <c r="B1" s="50"/>
      <c r="C1" s="50"/>
      <c r="D1" s="50"/>
      <c r="E1" s="50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IF(AND(Info!B24="",Info!C24=""),"",IF(Info!B24&lt;&gt;"", Info!B24,Info!C24))</f>
        <v/>
      </c>
      <c r="C2" s="1"/>
      <c r="D2" s="1"/>
      <c r="E2" s="78"/>
      <c r="F2" s="1"/>
      <c r="G2" s="47" t="s">
        <v>109</v>
      </c>
      <c r="H2" s="79"/>
      <c r="I2" s="79"/>
    </row>
    <row r="3" spans="1:9" ht="15.9" customHeight="1">
      <c r="A3" s="47" t="s">
        <v>89</v>
      </c>
      <c r="B3" s="80" t="str">
        <f>IF(AND(Info!B22="",Info!C22=""),"",IF(Info!B22&lt;&gt;"", Info!B24,Info!C22))</f>
        <v/>
      </c>
      <c r="C3" s="81"/>
      <c r="D3" s="81"/>
      <c r="E3" s="78"/>
      <c r="F3" s="1"/>
      <c r="G3" s="47" t="s">
        <v>110</v>
      </c>
      <c r="H3" s="82" t="str">
        <f>IF(AND(Info!B23="",Info!C23=""),"",IF(Info!B23&lt;&gt;"", Info!B23,Info!C23))</f>
        <v/>
      </c>
    </row>
    <row r="4" spans="1:9" ht="15.9" customHeight="1">
      <c r="A4" s="47" t="s">
        <v>90</v>
      </c>
      <c r="B4" s="80" t="str">
        <f>IF(Info!B3="","",(Info!B3))</f>
        <v/>
      </c>
      <c r="C4" s="81"/>
      <c r="D4" s="81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IF(C9="",0,SUM($C$8:C9))</f>
        <v>0</v>
      </c>
      <c r="E9" s="100"/>
      <c r="F9" s="99">
        <f>IF(E9="",0,SUM($E$8:E9))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IF(C10="",0,SUM($C$8:C10))</f>
        <v>0</v>
      </c>
      <c r="E10" s="100"/>
      <c r="F10" s="99">
        <f>IF(E10="",0,SUM($E$8:E10))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IF(C11="",0,SUM($C$8:C11))</f>
        <v>0</v>
      </c>
      <c r="E11" s="100"/>
      <c r="F11" s="99">
        <f>IF(E11="",0,SUM($E$8:E11))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IF(C12="",0,SUM($C$8:C12))</f>
        <v>0</v>
      </c>
      <c r="E12" s="100"/>
      <c r="F12" s="99">
        <f>IF(E12="",0,SUM($E$8:E12))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IF(C13="",0,SUM($C$8:C13))</f>
        <v>0</v>
      </c>
      <c r="E13" s="100"/>
      <c r="F13" s="99">
        <f>IF(E13="",0,SUM($E$8:E13))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IF(C14="",0,SUM($C$8:C14))</f>
        <v>0</v>
      </c>
      <c r="E14" s="100"/>
      <c r="F14" s="99">
        <f>IF(E14="",0,SUM($E$8:E14))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IF(C15="",0,SUM($C$8:C15))</f>
        <v>0</v>
      </c>
      <c r="E15" s="100"/>
      <c r="F15" s="99">
        <f>IF(E15="",0,SUM($E$8:E15))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IF(C16="",0,SUM($C$8:C16))</f>
        <v>0</v>
      </c>
      <c r="E16" s="100"/>
      <c r="F16" s="99">
        <f>IF(E16="",0,SUM($E$8:E16))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IF(C17="",0,SUM($C$8:C17))</f>
        <v>0</v>
      </c>
      <c r="E17" s="100"/>
      <c r="F17" s="99">
        <f>IF(E17="",0,SUM($E$8:E17))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IF(C18="",0,SUM($C$8:C18))</f>
        <v>0</v>
      </c>
      <c r="E18" s="100"/>
      <c r="F18" s="99">
        <f>IF(E18="",0,SUM($E$8:E18))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IF(C19="",0,SUM($C$8:C19))</f>
        <v>0</v>
      </c>
      <c r="E19" s="100"/>
      <c r="F19" s="99">
        <f>IF(E19="",0,SUM($E$8:E19))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IF(C20="",0,SUM($C$8:C20))</f>
        <v>0</v>
      </c>
      <c r="E20" s="100"/>
      <c r="F20" s="99">
        <f>IF(E20="",0,SUM($E$8:E20))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IF(C21="",0,SUM($C$8:C21))</f>
        <v>0</v>
      </c>
      <c r="E21" s="100"/>
      <c r="F21" s="99">
        <f>IF(E21="",0,SUM($E$8:E21))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IF(C22="",0,SUM($C$8:C22))</f>
        <v>0</v>
      </c>
      <c r="E22" s="100"/>
      <c r="F22" s="99">
        <f>IF(E22="",0,SUM($E$8:E22))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IF(C23="",0,SUM($C$8:C23))</f>
        <v>0</v>
      </c>
      <c r="E23" s="100"/>
      <c r="F23" s="99">
        <f>IF(E23="",0,SUM($E$8:E23))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IF(C24="",0,SUM($C$8:C24))</f>
        <v>0</v>
      </c>
      <c r="E24" s="100"/>
      <c r="F24" s="99">
        <f>IF(E24="",0,SUM($E$8:E24))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IF(C25="",0,SUM($C$8:C25))</f>
        <v>0</v>
      </c>
      <c r="E25" s="100"/>
      <c r="F25" s="99">
        <f>IF(E25="",0,SUM($E$8:E25))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IF(C26="",0,SUM($C$8:C26))</f>
        <v>0</v>
      </c>
      <c r="E26" s="100"/>
      <c r="F26" s="99">
        <f>IF(E26="",0,SUM($E$8:E26))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IF(C27="",0,SUM($C$8:C27))</f>
        <v>0</v>
      </c>
      <c r="E27" s="100"/>
      <c r="F27" s="99">
        <f>IF(E27="",0,SUM($E$8:E27))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IF(C28="",0,SUM($C$8:C28))</f>
        <v>0</v>
      </c>
      <c r="E28" s="100"/>
      <c r="F28" s="99">
        <f>IF(E28="",0,SUM($E$8:E28))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IF(C29="",0,SUM($C$8:C29))</f>
        <v>0</v>
      </c>
      <c r="E29" s="100"/>
      <c r="F29" s="99">
        <f>IF(E29="",0,SUM($E$8:E29))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IF(C30="",0,SUM($C$8:C30))</f>
        <v>0</v>
      </c>
      <c r="E30" s="100"/>
      <c r="F30" s="99">
        <f>IF(E30="",0,SUM($E$8:E30))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IF(C31="",0,SUM($C$8:C31))</f>
        <v>0</v>
      </c>
      <c r="E31" s="100"/>
      <c r="F31" s="99">
        <f>IF(E31="",0,SUM($E$8:E31))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IF(C32="",0,SUM($C$8:C32))</f>
        <v>0</v>
      </c>
      <c r="E32" s="100"/>
      <c r="F32" s="99">
        <f>IF(E32="",0,SUM($E$8:E32))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IF(C33="",0,SUM($C$8:C33))</f>
        <v>0</v>
      </c>
      <c r="E33" s="100"/>
      <c r="F33" s="99">
        <f>IF(E33="",0,SUM($E$8:E33))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IF(C34="",0,SUM($C$8:C34))</f>
        <v>0</v>
      </c>
      <c r="E34" s="100"/>
      <c r="F34" s="99">
        <f>IF(E34="",0,SUM($E$8:E34))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IF(C35="",0,SUM($C$8:C35))</f>
        <v>0</v>
      </c>
      <c r="E35" s="100"/>
      <c r="F35" s="99">
        <f>IF(E35="",0,SUM($E$8:E35))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IF(C36="",0,SUM($C$8:C36))</f>
        <v>0</v>
      </c>
      <c r="E36" s="100"/>
      <c r="F36" s="99">
        <f>IF(E36="",0,SUM($E$8:E36))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IF(C37="",0,SUM($C$8:C37))</f>
        <v>0</v>
      </c>
      <c r="E37" s="100"/>
      <c r="F37" s="99">
        <f>IF(E37="",0,SUM($E$8:E37))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IF(C38="",0,SUM($C$8:C38))</f>
        <v>0</v>
      </c>
      <c r="E38" s="100"/>
      <c r="F38" s="99">
        <f>IF(E38="",0,SUM($E$8:E38))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IF(C39="",0,SUM($C$8:C39))</f>
        <v>0</v>
      </c>
      <c r="E39" s="100"/>
      <c r="F39" s="99">
        <f>IF(E39="",0,SUM($E$8:E39))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IF(C40="",0,SUM($C$8:C40))</f>
        <v>0</v>
      </c>
      <c r="E40" s="100"/>
      <c r="F40" s="99">
        <f>IF(E40="",0,SUM($E$8:E40))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IF(C41="",0,SUM($C$8:C41))</f>
        <v>0</v>
      </c>
      <c r="E41" s="100"/>
      <c r="F41" s="99">
        <f>IF(E41="",0,SUM($E$8:E41))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IF(C42="",0,SUM($C$8:C42))</f>
        <v>0</v>
      </c>
      <c r="E42" s="100"/>
      <c r="F42" s="99">
        <f>IF(E42="",0,SUM($E$8:E42))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IF(C43="",0,SUM($C$8:C43))</f>
        <v>0</v>
      </c>
      <c r="E43" s="100"/>
      <c r="F43" s="99">
        <f>IF(E43="",0,SUM($E$8:E43))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IF(C44="",0,SUM($C$8:C44))</f>
        <v>0</v>
      </c>
      <c r="E44" s="100"/>
      <c r="F44" s="99">
        <f>IF(E44="",0,SUM($E$8:E44))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IF(C45="",0,SUM($C$8:C45))</f>
        <v>0</v>
      </c>
      <c r="E45" s="100"/>
      <c r="F45" s="99">
        <f>IF(E45="",0,SUM($E$8:E45))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IF(C46="",0,SUM($C$8:C46))</f>
        <v>0</v>
      </c>
      <c r="E46" s="100"/>
      <c r="F46" s="99">
        <f>IF(E46="",0,SUM($E$8:E46))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IF(C47="",0,SUM($C$8:C47))</f>
        <v>0</v>
      </c>
      <c r="E47" s="100"/>
      <c r="F47" s="99">
        <f>IF(E47="",0,SUM($E$8:E47))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IF(C48="",0,SUM($C$8:C48))</f>
        <v>0</v>
      </c>
      <c r="E48" s="100"/>
      <c r="F48" s="99">
        <f>IF(E48="",0,SUM($E$8:E48))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IF(C49="",0,SUM($C$8:C49))</f>
        <v>0</v>
      </c>
      <c r="E49" s="100"/>
      <c r="F49" s="99">
        <f>IF(E49="",0,SUM($E$8:E49))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IF(C50="",0,SUM($C$8:C50))</f>
        <v>0</v>
      </c>
      <c r="E50" s="100"/>
      <c r="F50" s="99">
        <f>IF(E50="",0,SUM($E$8:E50))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IF(C51="",0,SUM($C$8:C51))</f>
        <v>0</v>
      </c>
      <c r="E51" s="100"/>
      <c r="F51" s="99">
        <f>IF(E51="",0,SUM($E$8:E51))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IF(C52="",0,SUM($C$8:C52))</f>
        <v>0</v>
      </c>
      <c r="E52" s="100"/>
      <c r="F52" s="99">
        <f>IF(E52="",0,SUM($E$8:E52))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IF(C53="",0,SUM($C$8:C53))</f>
        <v>0</v>
      </c>
      <c r="E53" s="100"/>
      <c r="F53" s="99">
        <f>IF(E53="",0,SUM($E$8:E53))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IF(C54="",0,SUM($C$8:C54))</f>
        <v>0</v>
      </c>
      <c r="E54" s="100"/>
      <c r="F54" s="99">
        <f>IF(E54="",0,SUM($E$8:E54))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IF(C55="",0,SUM($C$8:C55))</f>
        <v>0</v>
      </c>
      <c r="E55" s="100"/>
      <c r="F55" s="99">
        <f>IF(E55="",0,SUM($E$8:E55))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IF(C56="",0,SUM($C$8:C56))</f>
        <v>0</v>
      </c>
      <c r="E56" s="100"/>
      <c r="F56" s="99">
        <f>IF(E56="",0,SUM($E$8:E56))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IF(C57="",0,SUM($C$8:C57))</f>
        <v>0</v>
      </c>
      <c r="E57" s="100"/>
      <c r="F57" s="99">
        <f>IF(E57="",0,SUM($E$8:E57))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IF(C58="",0,SUM($C$8:C58))</f>
        <v>0</v>
      </c>
      <c r="E58" s="100"/>
      <c r="F58" s="99">
        <f>IF(E58="",0,SUM($E$8:E58))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IF(C59="",0,SUM($C$8:C59))</f>
        <v>0</v>
      </c>
      <c r="E59" s="100"/>
      <c r="F59" s="99">
        <f>IF(E59="",0,SUM($E$8:E59))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IF(C60="",0,SUM($C$8:C60))</f>
        <v>0</v>
      </c>
      <c r="E60" s="100"/>
      <c r="F60" s="99">
        <f>IF(E60="",0,SUM($E$8:E60))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IF(C61="",0,SUM($C$8:C61))</f>
        <v>0</v>
      </c>
      <c r="E61" s="100"/>
      <c r="F61" s="99">
        <f>IF(E61="",0,SUM($E$8:E61))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IF(C62="",0,SUM($C$8:C62))</f>
        <v>0</v>
      </c>
      <c r="E62" s="100"/>
      <c r="F62" s="99">
        <f>IF(E62="",0,SUM($E$8:E62))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IF(C63="",0,SUM($C$8:C63))</f>
        <v>0</v>
      </c>
      <c r="E63" s="100"/>
      <c r="F63" s="99">
        <f>IF(E63="",0,SUM($E$8:E63))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IF(C64="",0,SUM($C$8:C64))</f>
        <v>0</v>
      </c>
      <c r="E64" s="100"/>
      <c r="F64" s="99">
        <f>IF(E64="",0,SUM($E$8:E64))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IF(C65="",0,SUM($C$8:C65))</f>
        <v>0</v>
      </c>
      <c r="E65" s="100"/>
      <c r="F65" s="99">
        <f>IF(E65="",0,SUM($E$8:E65))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IF(C66="",0,SUM($C$8:C66))</f>
        <v>0</v>
      </c>
      <c r="E66" s="100"/>
      <c r="F66" s="99">
        <f>IF(E66="",0,SUM($E$8:E66))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IF(C67="",0,SUM($C$8:C67))</f>
        <v>0</v>
      </c>
      <c r="E67" s="100"/>
      <c r="F67" s="99">
        <f>IF(E67="",0,SUM($E$8:E67))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IF(C68="",0,SUM($C$8:C68))</f>
        <v>0</v>
      </c>
      <c r="E68" s="100"/>
      <c r="F68" s="99">
        <f>IF(E68="",0,SUM($E$8:E68))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IF(C69="",0,SUM($C$8:C69))</f>
        <v>0</v>
      </c>
      <c r="E69" s="100"/>
      <c r="F69" s="99">
        <f>IF(E69="",0,SUM($E$8:E69))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IF(C70="",0,SUM($C$8:C70))</f>
        <v>0</v>
      </c>
      <c r="E70" s="100"/>
      <c r="F70" s="99">
        <f>IF(E70="",0,SUM($E$8:E70))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IF(C71="",0,SUM($C$8:C71))</f>
        <v>0</v>
      </c>
      <c r="E71" s="100"/>
      <c r="F71" s="99">
        <f>IF(E71="",0,SUM($E$8:E71))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IF(C72="",0,SUM($C$8:C72))</f>
        <v>0</v>
      </c>
      <c r="E72" s="100"/>
      <c r="F72" s="99">
        <f>IF(E72="",0,SUM($E$8:E72))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IF(C73="",0,SUM($C$8:C73))</f>
        <v>0</v>
      </c>
      <c r="E73" s="100"/>
      <c r="F73" s="99">
        <f>IF(E73="",0,SUM($E$8:E73))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IF(C74="",0,SUM($C$8:C74))</f>
        <v>0</v>
      </c>
      <c r="E74" s="100"/>
      <c r="F74" s="99">
        <f>IF(E74="",0,SUM($E$8:E74))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IF(C75="",0,SUM($C$8:C75))</f>
        <v>0</v>
      </c>
      <c r="E75" s="100"/>
      <c r="F75" s="99">
        <f>IF(E75="",0,SUM($E$8:E75))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IF(C76="",0,SUM($C$8:C76))</f>
        <v>0</v>
      </c>
      <c r="E76" s="100"/>
      <c r="F76" s="99">
        <f>IF(E76="",0,SUM($E$8:E76))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IF(C77="",0,SUM($C$8:C77))</f>
        <v>0</v>
      </c>
      <c r="E77" s="100"/>
      <c r="F77" s="99">
        <f>IF(E77="",0,SUM($E$8:E77))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IF(C78="",0,SUM($C$8:C78))</f>
        <v>0</v>
      </c>
      <c r="E78" s="100"/>
      <c r="F78" s="99">
        <f>IF(E78="",0,SUM($E$8:E78))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IF(C79="",0,SUM($C$8:C79))</f>
        <v>0</v>
      </c>
      <c r="E79" s="100"/>
      <c r="F79" s="99">
        <f>IF(E79="",0,SUM($E$8:E79))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IF(C80="",0,SUM($C$8:C80))</f>
        <v>0</v>
      </c>
      <c r="E80" s="100"/>
      <c r="F80" s="99">
        <f>IF(E80="",0,SUM($E$8:E80))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IF(C81="",0,SUM($C$8:C81))</f>
        <v>0</v>
      </c>
      <c r="E81" s="100"/>
      <c r="F81" s="99">
        <f>IF(E81="",0,SUM($E$8:E81))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IF(C82="",0,SUM($C$8:C82))</f>
        <v>0</v>
      </c>
      <c r="E82" s="100"/>
      <c r="F82" s="99">
        <f>IF(E82="",0,SUM($E$8:E82))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IF(C83="",0,SUM($C$8:C83))</f>
        <v>0</v>
      </c>
      <c r="E83" s="100"/>
      <c r="F83" s="99">
        <f>IF(E83="",0,SUM($E$8:E83))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IF(C84="",0,SUM($C$8:C84))</f>
        <v>0</v>
      </c>
      <c r="E84" s="100"/>
      <c r="F84" s="99">
        <f>IF(E84="",0,SUM($E$8:E84))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IF(C85="",0,SUM($C$8:C85))</f>
        <v>0</v>
      </c>
      <c r="E85" s="100"/>
      <c r="F85" s="99">
        <f>IF(E85="",0,SUM($E$8:E85))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IF(C86="",0,SUM($C$8:C86))</f>
        <v>0</v>
      </c>
      <c r="E86" s="100"/>
      <c r="F86" s="99">
        <f>IF(E86="",0,SUM($E$8:E86))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IF(C87="",0,SUM($C$8:C87))</f>
        <v>0</v>
      </c>
      <c r="E87" s="100"/>
      <c r="F87" s="99">
        <f>IF(E87="",0,SUM($E$8:E87))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IF(C88="",0,SUM($C$8:C88))</f>
        <v>0</v>
      </c>
      <c r="E88" s="100"/>
      <c r="F88" s="99">
        <f>IF(E88="",0,SUM($E$8:E88))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IF(C89="",0,SUM($C$8:C89))</f>
        <v>0</v>
      </c>
      <c r="E89" s="100"/>
      <c r="F89" s="99">
        <f>IF(E89="",0,SUM($E$8:E89))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IF(C90="",0,SUM($C$8:C90))</f>
        <v>0</v>
      </c>
      <c r="E90" s="100"/>
      <c r="F90" s="99">
        <f>IF(E90="",0,SUM($E$8:E90))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IF(C91="",0,SUM($C$8:C91))</f>
        <v>0</v>
      </c>
      <c r="E91" s="100"/>
      <c r="F91" s="99">
        <f>IF(E91="",0,SUM($E$8:E91))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IF(C92="",0,SUM($C$8:C92))</f>
        <v>0</v>
      </c>
      <c r="E92" s="100"/>
      <c r="F92" s="99">
        <f>IF(E92="",0,SUM($E$8:E92))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IF(C93="",0,SUM($C$8:C93))</f>
        <v>0</v>
      </c>
      <c r="E93" s="100"/>
      <c r="F93" s="99">
        <f>IF(E93="",0,SUM($E$8:E93))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IF(C94="",0,SUM($C$8:C94))</f>
        <v>0</v>
      </c>
      <c r="E94" s="100"/>
      <c r="F94" s="99">
        <f>IF(E94="",0,SUM($E$8:E94))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IF(C95="",0,SUM($C$8:C95))</f>
        <v>0</v>
      </c>
      <c r="E95" s="100"/>
      <c r="F95" s="99">
        <f>IF(E95="",0,SUM($E$8:E95))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IF(C96="",0,SUM($C$8:C96))</f>
        <v>0</v>
      </c>
      <c r="E96" s="100"/>
      <c r="F96" s="99">
        <f>IF(E96="",0,SUM($E$8:E96))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IF(C97="",0,SUM($C$8:C97))</f>
        <v>0</v>
      </c>
      <c r="E97" s="100"/>
      <c r="F97" s="99">
        <f>IF(E97="",0,SUM($E$8:E97))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IF(C98="",0,SUM($C$8:C98))</f>
        <v>0</v>
      </c>
      <c r="E98" s="100"/>
      <c r="F98" s="99">
        <f>IF(E98="",0,SUM($E$8:E98))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IF(C99="",0,SUM($C$8:C99))</f>
        <v>0</v>
      </c>
      <c r="E99" s="100"/>
      <c r="F99" s="99">
        <f>IF(E99="",0,SUM($E$8:E99))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IF(C100="",0,SUM($C$8:C100))</f>
        <v>0</v>
      </c>
      <c r="E100" s="100"/>
      <c r="F100" s="99">
        <f>IF(E100="",0,SUM($E$8:E100))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IF(C101="",0,SUM($C$8:C101))</f>
        <v>0</v>
      </c>
      <c r="E101" s="100"/>
      <c r="F101" s="99">
        <f>IF(E101="",0,SUM($E$8:E101))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IF(C102="",0,SUM($C$8:C102))</f>
        <v>0</v>
      </c>
      <c r="E102" s="100"/>
      <c r="F102" s="99">
        <f>IF(E102="",0,SUM($E$8:E102))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IF(C103="",0,SUM($C$8:C103))</f>
        <v>0</v>
      </c>
      <c r="E103" s="100"/>
      <c r="F103" s="99">
        <f>IF(E103="",0,SUM($E$8:E103))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IF(C104="",0,SUM($C$8:C104))</f>
        <v>0</v>
      </c>
      <c r="E104" s="100"/>
      <c r="F104" s="99">
        <f>IF(E104="",0,SUM($E$8:E104))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IF(C105="",0,SUM($C$8:C105))</f>
        <v>0</v>
      </c>
      <c r="E105" s="100"/>
      <c r="F105" s="99">
        <f>IF(E105="",0,SUM($E$8:E105))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IF(C106="",0,SUM($C$8:C106))</f>
        <v>0</v>
      </c>
      <c r="E106" s="100"/>
      <c r="F106" s="99">
        <f>IF(E106="",0,SUM($E$8:E106))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IF(C107="",0,SUM($C$8:C107))</f>
        <v>0</v>
      </c>
      <c r="E107" s="100"/>
      <c r="F107" s="99">
        <f>IF(E107="",0,SUM($E$8:E107))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IF(C108="",0,SUM($C$8:C108))</f>
        <v>0</v>
      </c>
      <c r="E108" s="100"/>
      <c r="F108" s="99">
        <f>IF(E108="",0,SUM($E$8:E108))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IF(C109="",0,SUM($C$8:C109))</f>
        <v>0</v>
      </c>
      <c r="E109" s="100"/>
      <c r="F109" s="99">
        <f>IF(E109="",0,SUM($E$8:E109))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IF(C110="",0,SUM($C$8:C110))</f>
        <v>0</v>
      </c>
      <c r="E110" s="100"/>
      <c r="F110" s="99">
        <f>IF(E110="",0,SUM($E$8:E110))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IF(C111="",0,SUM($C$8:C111))</f>
        <v>0</v>
      </c>
      <c r="E111" s="100"/>
      <c r="F111" s="99">
        <f>IF(E111="",0,SUM($E$8:E111))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IF(C112="",0,SUM($C$8:C112))</f>
        <v>0</v>
      </c>
      <c r="E112" s="100"/>
      <c r="F112" s="99">
        <f>IF(E112="",0,SUM($E$8:E112))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IF(C113="",0,SUM($C$8:C113))</f>
        <v>0</v>
      </c>
      <c r="E113" s="100"/>
      <c r="F113" s="99">
        <f>IF(E113="",0,SUM($E$8:E113))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IF(C114="",0,SUM($C$8:C114))</f>
        <v>0</v>
      </c>
      <c r="E114" s="100"/>
      <c r="F114" s="99">
        <f>IF(E114="",0,SUM($E$8:E114))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IF(C115="",0,SUM($C$8:C115))</f>
        <v>0</v>
      </c>
      <c r="E115" s="100"/>
      <c r="F115" s="99">
        <f>IF(E115="",0,SUM($E$8:E115))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IF(C116="",0,SUM($C$8:C116))</f>
        <v>0</v>
      </c>
      <c r="E116" s="100"/>
      <c r="F116" s="99">
        <f>IF(E116="",0,SUM($E$8:E116))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IF(C117="",0,SUM($C$8:C117))</f>
        <v>0</v>
      </c>
      <c r="E117" s="100"/>
      <c r="F117" s="99">
        <f>IF(E117="",0,SUM($E$8:E117))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IF(C118="",0,SUM($C$8:C118))</f>
        <v>0</v>
      </c>
      <c r="E118" s="100"/>
      <c r="F118" s="99">
        <f>IF(E118="",0,SUM($E$8:E118))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IF(C119="",0,SUM($C$8:C119))</f>
        <v>0</v>
      </c>
      <c r="E119" s="100"/>
      <c r="F119" s="99">
        <f>IF(E119="",0,SUM($E$8:E119))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IF(C120="",0,SUM($C$8:C120))</f>
        <v>0</v>
      </c>
      <c r="E120" s="100"/>
      <c r="F120" s="99">
        <f>IF(E120="",0,SUM($E$8:E120))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IF(C121="",0,SUM($C$8:C121))</f>
        <v>0</v>
      </c>
      <c r="E121" s="100"/>
      <c r="F121" s="99">
        <f>IF(E121="",0,SUM($E$8:E121))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IF(C122="",0,SUM($C$8:C122))</f>
        <v>0</v>
      </c>
      <c r="E122" s="100"/>
      <c r="F122" s="99">
        <f>IF(E122="",0,SUM($E$8:E122))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IF(C123="",0,SUM($C$8:C123))</f>
        <v>0</v>
      </c>
      <c r="E123" s="100"/>
      <c r="F123" s="99">
        <f>IF(E123="",0,SUM($E$8:E123))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IF(C124="",0,SUM($C$8:C124))</f>
        <v>0</v>
      </c>
      <c r="E124" s="100"/>
      <c r="F124" s="99">
        <f>IF(E124="",0,SUM($E$8:E124))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IF(C125="",0,SUM($C$8:C125))</f>
        <v>0</v>
      </c>
      <c r="E125" s="100"/>
      <c r="F125" s="99">
        <f>IF(E125="",0,SUM($E$8:E125))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IF(C126="",0,SUM($C$8:C126))</f>
        <v>0</v>
      </c>
      <c r="E126" s="100"/>
      <c r="F126" s="99">
        <f>IF(E126="",0,SUM($E$8:E126))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IF(C127="",0,SUM($C$8:C127))</f>
        <v>0</v>
      </c>
      <c r="E127" s="100"/>
      <c r="F127" s="99">
        <f>IF(E127="",0,SUM($E$8:E127))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IF(C128="",0,SUM($C$8:C128))</f>
        <v>0</v>
      </c>
      <c r="E128" s="100"/>
      <c r="F128" s="99">
        <f>IF(E128="",0,SUM($E$8:E128))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IF(C129="",0,SUM($C$8:C129))</f>
        <v>0</v>
      </c>
      <c r="E129" s="100"/>
      <c r="F129" s="99">
        <f>IF(E129="",0,SUM($E$8:E129))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IF(C130="",0,SUM($C$8:C130))</f>
        <v>0</v>
      </c>
      <c r="E130" s="100"/>
      <c r="F130" s="99">
        <f>IF(E130="",0,SUM($E$8:E130))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IF(C131="",0,SUM($C$8:C131))</f>
        <v>0</v>
      </c>
      <c r="E131" s="100"/>
      <c r="F131" s="99">
        <f>IF(E131="",0,SUM($E$8:E131))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IF(C132="",0,SUM($C$8:C132))</f>
        <v>0</v>
      </c>
      <c r="E132" s="100"/>
      <c r="F132" s="99">
        <f>IF(E132="",0,SUM($E$8:E132))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IF(C133="",0,SUM($C$8:C133))</f>
        <v>0</v>
      </c>
      <c r="E133" s="100"/>
      <c r="F133" s="99">
        <f>IF(E133="",0,SUM($E$8:E133))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IF(C134="",0,SUM($C$8:C134))</f>
        <v>0</v>
      </c>
      <c r="E134" s="100"/>
      <c r="F134" s="99">
        <f>IF(E134="",0,SUM($E$8:E134))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IF(C135="",0,SUM($C$8:C135))</f>
        <v>0</v>
      </c>
      <c r="E135" s="100"/>
      <c r="F135" s="99">
        <f>IF(E135="",0,SUM($E$8:E135))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IF(C136="",0,SUM($C$8:C136))</f>
        <v>0</v>
      </c>
      <c r="E136" s="100"/>
      <c r="F136" s="99">
        <f>IF(E136="",0,SUM($E$8:E136))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IF(C137="",0,SUM($C$8:C137))</f>
        <v>0</v>
      </c>
      <c r="E137" s="100"/>
      <c r="F137" s="99">
        <f>IF(E137="",0,SUM($E$8:E137))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IF(C138="",0,SUM($C$8:C138))</f>
        <v>0</v>
      </c>
      <c r="E138" s="100"/>
      <c r="F138" s="99">
        <f>IF(E138="",0,SUM($E$8:E138))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IF(C139="",0,SUM($C$8:C139))</f>
        <v>0</v>
      </c>
      <c r="E139" s="100"/>
      <c r="F139" s="99">
        <f>IF(E139="",0,SUM($E$8:E139))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IF(C140="",0,SUM($C$8:C140))</f>
        <v>0</v>
      </c>
      <c r="E140" s="100"/>
      <c r="F140" s="99">
        <f>IF(E140="",0,SUM($E$8:E140))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IF(C141="",0,SUM($C$8:C141))</f>
        <v>0</v>
      </c>
      <c r="E141" s="100"/>
      <c r="F141" s="99">
        <f>IF(E141="",0,SUM($E$8:E141))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IF(C142="",0,SUM($C$8:C142))</f>
        <v>0</v>
      </c>
      <c r="E142" s="100"/>
      <c r="F142" s="99">
        <f>IF(E142="",0,SUM($E$8:E142))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IF(C143="",0,SUM($C$8:C143))</f>
        <v>0</v>
      </c>
      <c r="E143" s="100"/>
      <c r="F143" s="99">
        <f>IF(E143="",0,SUM($E$8:E143))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IF(C144="",0,SUM($C$8:C144))</f>
        <v>0</v>
      </c>
      <c r="E144" s="100"/>
      <c r="F144" s="99">
        <f>IF(E144="",0,SUM($E$8:E144))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IF(C145="",0,SUM($C$8:C145))</f>
        <v>0</v>
      </c>
      <c r="E145" s="100"/>
      <c r="F145" s="99">
        <f>IF(E145="",0,SUM($E$8:E145))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IF(C146="",0,SUM($C$8:C146))</f>
        <v>0</v>
      </c>
      <c r="E146" s="100"/>
      <c r="F146" s="99">
        <f>IF(E146="",0,SUM($E$8:E146))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IF(C147="",0,SUM($C$8:C147))</f>
        <v>0</v>
      </c>
      <c r="E147" s="100"/>
      <c r="F147" s="99">
        <f>IF(E147="",0,SUM($E$8:E147))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IF(C148="",0,SUM($C$8:C148))</f>
        <v>0</v>
      </c>
      <c r="E148" s="100"/>
      <c r="F148" s="99">
        <f>IF(E148="",0,SUM($E$8:E148))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IF(C149="",0,SUM($C$8:C149))</f>
        <v>0</v>
      </c>
      <c r="E149" s="100"/>
      <c r="F149" s="99">
        <f>IF(E149="",0,SUM($E$8:E149))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IF(C150="",0,SUM($C$8:C150))</f>
        <v>0</v>
      </c>
      <c r="E150" s="100"/>
      <c r="F150" s="99">
        <f>IF(E150="",0,SUM($E$8:E150))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IF(C151="",0,SUM($C$8:C151))</f>
        <v>0</v>
      </c>
      <c r="E151" s="100"/>
      <c r="F151" s="99">
        <f>IF(E151="",0,SUM($E$8:E151))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IF(C152="",0,SUM($C$8:C152))</f>
        <v>0</v>
      </c>
      <c r="E152" s="100"/>
      <c r="F152" s="99">
        <f>IF(E152="",0,SUM($E$8:E152))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IF(C153="",0,SUM($C$8:C153))</f>
        <v>0</v>
      </c>
      <c r="E153" s="100"/>
      <c r="F153" s="99">
        <f>IF(E153="",0,SUM($E$8:E153))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IF(C154="",0,SUM($C$8:C154))</f>
        <v>0</v>
      </c>
      <c r="E154" s="100"/>
      <c r="F154" s="99">
        <f>IF(E154="",0,SUM($E$8:E154))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IF(C155="",0,SUM($C$8:C155))</f>
        <v>0</v>
      </c>
      <c r="E155" s="100"/>
      <c r="F155" s="99">
        <f>IF(E155="",0,SUM($E$8:E155))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IF(C156="",0,SUM($C$8:C156))</f>
        <v>0</v>
      </c>
      <c r="E156" s="100"/>
      <c r="F156" s="99">
        <f>IF(E156="",0,SUM($E$8:E156))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IF(C157="",0,SUM($C$8:C157))</f>
        <v>0</v>
      </c>
      <c r="E157" s="100"/>
      <c r="F157" s="99">
        <f>IF(E157="",0,SUM($E$8:E157))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IF(C158="",0,SUM($C$8:C158))</f>
        <v>0</v>
      </c>
      <c r="E158" s="100"/>
      <c r="F158" s="99">
        <f>IF(E158="",0,SUM($E$8:E158))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IF(C159="",0,SUM($C$8:C159))</f>
        <v>0</v>
      </c>
      <c r="E159" s="100"/>
      <c r="F159" s="99">
        <f>IF(E159="",0,SUM($E$8:E159))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IF(C160="",0,SUM($C$8:C160))</f>
        <v>0</v>
      </c>
      <c r="E160" s="100"/>
      <c r="F160" s="99">
        <f>IF(E160="",0,SUM($E$8:E160))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IF(C161="",0,SUM($C$8:C161))</f>
        <v>0</v>
      </c>
      <c r="E161" s="100"/>
      <c r="F161" s="99">
        <f>IF(E161="",0,SUM($E$8:E161))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IF(C162="",0,SUM($C$8:C162))</f>
        <v>0</v>
      </c>
      <c r="E162" s="100"/>
      <c r="F162" s="99">
        <f>IF(E162="",0,SUM($E$8:E162))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IF(C163="",0,SUM($C$8:C163))</f>
        <v>0</v>
      </c>
      <c r="E163" s="100"/>
      <c r="F163" s="99">
        <f>IF(E163="",0,SUM($E$8:E163))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IF(C164="",0,SUM($C$8:C164))</f>
        <v>0</v>
      </c>
      <c r="E164" s="100"/>
      <c r="F164" s="99">
        <f>IF(E164="",0,SUM($E$8:E164))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IF(C165="",0,SUM($C$8:C165))</f>
        <v>0</v>
      </c>
      <c r="E165" s="100"/>
      <c r="F165" s="99">
        <f>IF(E165="",0,SUM($E$8:E165))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IF(C166="",0,SUM($C$8:C166))</f>
        <v>0</v>
      </c>
      <c r="E166" s="100"/>
      <c r="F166" s="99">
        <f>IF(E166="",0,SUM($E$8:E166))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IF(C167="",0,SUM($C$8:C167))</f>
        <v>0</v>
      </c>
      <c r="E167" s="100"/>
      <c r="F167" s="99">
        <f>IF(E167="",0,SUM($E$8:E167))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IF(C168="",0,SUM($C$8:C168))</f>
        <v>0</v>
      </c>
      <c r="E168" s="100"/>
      <c r="F168" s="99">
        <f>IF(E168="",0,SUM($E$8:E168))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IF(C169="",0,SUM($C$8:C169))</f>
        <v>0</v>
      </c>
      <c r="E169" s="100"/>
      <c r="F169" s="99">
        <f>IF(E169="",0,SUM($E$8:E169))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IF(C170="",0,SUM($C$8:C170))</f>
        <v>0</v>
      </c>
      <c r="E170" s="100"/>
      <c r="F170" s="99">
        <f>IF(E170="",0,SUM($E$8:E170))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IF(C171="",0,SUM($C$8:C171))</f>
        <v>0</v>
      </c>
      <c r="E171" s="100"/>
      <c r="F171" s="99">
        <f>IF(E171="",0,SUM($E$8:E171))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IF(C172="",0,SUM($C$8:C172))</f>
        <v>0</v>
      </c>
      <c r="E172" s="100"/>
      <c r="F172" s="99">
        <f>IF(E172="",0,SUM($E$8:E172))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IF(C173="",0,SUM($C$8:C173))</f>
        <v>0</v>
      </c>
      <c r="E173" s="100"/>
      <c r="F173" s="99">
        <f>IF(E173="",0,SUM($E$8:E173))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IF(C174="",0,SUM($C$8:C174))</f>
        <v>0</v>
      </c>
      <c r="E174" s="100"/>
      <c r="F174" s="99">
        <f>IF(E174="",0,SUM($E$8:E174))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IF(C175="",0,SUM($C$8:C175))</f>
        <v>0</v>
      </c>
      <c r="E175" s="100"/>
      <c r="F175" s="99">
        <f>IF(E175="",0,SUM($E$8:E175))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IF(C176="",0,SUM($C$8:C176))</f>
        <v>0</v>
      </c>
      <c r="E176" s="100"/>
      <c r="F176" s="99">
        <f>IF(E176="",0,SUM($E$8:E176))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IF(C177="",0,SUM($C$8:C177))</f>
        <v>0</v>
      </c>
      <c r="E177" s="100"/>
      <c r="F177" s="99">
        <f>IF(E177="",0,SUM($E$8:E177))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IF(C178="",0,SUM($C$8:C178))</f>
        <v>0</v>
      </c>
      <c r="E178" s="100"/>
      <c r="F178" s="99">
        <f>IF(E178="",0,SUM($E$8:E178))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IF(C179="",0,SUM($C$8:C179))</f>
        <v>0</v>
      </c>
      <c r="E179" s="100"/>
      <c r="F179" s="99">
        <f>IF(E179="",0,SUM($E$8:E179))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IF(C180="",0,SUM($C$8:C180))</f>
        <v>0</v>
      </c>
      <c r="E180" s="100"/>
      <c r="F180" s="99">
        <f>IF(E180="",0,SUM($E$8:E180))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IF(C181="",0,SUM($C$8:C181))</f>
        <v>0</v>
      </c>
      <c r="E181" s="100"/>
      <c r="F181" s="99">
        <f>IF(E181="",0,SUM($E$8:E181))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IF(C182="",0,SUM($C$8:C182))</f>
        <v>0</v>
      </c>
      <c r="E182" s="100"/>
      <c r="F182" s="99">
        <f>IF(E182="",0,SUM($E$8:E182))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IF(C183="",0,SUM($C$8:C183))</f>
        <v>0</v>
      </c>
      <c r="E183" s="100"/>
      <c r="F183" s="99">
        <f>IF(E183="",0,SUM($E$8:E183))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IF(C184="",0,SUM($C$8:C184))</f>
        <v>0</v>
      </c>
      <c r="E184" s="100"/>
      <c r="F184" s="99">
        <f>IF(E184="",0,SUM($E$8:E184))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IF(C185="",0,SUM($C$8:C185))</f>
        <v>0</v>
      </c>
      <c r="E185" s="100"/>
      <c r="F185" s="99">
        <f>IF(E185="",0,SUM($E$8:E185))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IF(C186="",0,SUM($C$8:C186))</f>
        <v>0</v>
      </c>
      <c r="E186" s="100"/>
      <c r="F186" s="99">
        <f>IF(E186="",0,SUM($E$8:E186))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IF(C187="",0,SUM($C$8:C187))</f>
        <v>0</v>
      </c>
      <c r="E187" s="100"/>
      <c r="F187" s="99">
        <f>IF(E187="",0,SUM($E$8:E187))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IF(C188="",0,SUM($C$8:C188))</f>
        <v>0</v>
      </c>
      <c r="E188" s="100"/>
      <c r="F188" s="99">
        <f>IF(E188="",0,SUM($E$8:E188))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IF(C189="",0,SUM($C$8:C189))</f>
        <v>0</v>
      </c>
      <c r="E189" s="100"/>
      <c r="F189" s="99">
        <f>IF(E189="",0,SUM($E$8:E189))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IF(C190="",0,SUM($C$8:C190))</f>
        <v>0</v>
      </c>
      <c r="E190" s="100"/>
      <c r="F190" s="99">
        <f>IF(E190="",0,SUM($E$8:E190))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IF(C191="",0,SUM($C$8:C191))</f>
        <v>0</v>
      </c>
      <c r="E191" s="100"/>
      <c r="F191" s="99">
        <f>IF(E191="",0,SUM($E$8:E191))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IF(C192="",0,SUM($C$8:C192))</f>
        <v>0</v>
      </c>
      <c r="E192" s="100"/>
      <c r="F192" s="99">
        <f>IF(E192="",0,SUM($E$8:E192))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IF(C193="",0,SUM($C$8:C193))</f>
        <v>0</v>
      </c>
      <c r="E193" s="100"/>
      <c r="F193" s="99">
        <f>IF(E193="",0,SUM($E$8:E193))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IF(C194="",0,SUM($C$8:C194))</f>
        <v>0</v>
      </c>
      <c r="E194" s="100"/>
      <c r="F194" s="99">
        <f>IF(E194="",0,SUM($E$8:E194))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IF(C195="",0,SUM($C$8:C195))</f>
        <v>0</v>
      </c>
      <c r="E195" s="100"/>
      <c r="F195" s="99">
        <f>IF(E195="",0,SUM($E$8:E195))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IF(C196="",0,SUM($C$8:C196))</f>
        <v>0</v>
      </c>
      <c r="E196" s="100"/>
      <c r="F196" s="99">
        <f>IF(E196="",0,SUM($E$8:E196))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IF(C197="",0,SUM($C$8:C197))</f>
        <v>0</v>
      </c>
      <c r="E197" s="100"/>
      <c r="F197" s="99">
        <f>IF(E197="",0,SUM($E$8:E197))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IF(C198="",0,SUM($C$8:C198))</f>
        <v>0</v>
      </c>
      <c r="E198" s="100"/>
      <c r="F198" s="99">
        <f>IF(E198="",0,SUM($E$8:E198))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IF(C199="",0,SUM($C$8:C199))</f>
        <v>0</v>
      </c>
      <c r="E199" s="100"/>
      <c r="F199" s="99">
        <f>IF(E199="",0,SUM($E$8:E199))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IF(C200="",0,SUM($C$8:C200))</f>
        <v>0</v>
      </c>
      <c r="E200" s="100"/>
      <c r="F200" s="99">
        <f>IF(E200="",0,SUM($E$8:E200))</f>
        <v>0</v>
      </c>
      <c r="G200" s="101"/>
      <c r="H200" s="102"/>
      <c r="I200" s="103"/>
    </row>
  </sheetData>
  <sheetProtection algorithmName="SHA-512" hashValue="lGA0zvtYCt53uYnzjhfqrfbk9y7OzpL3SJeMe7dOwR0LQQKYKpJtyEey5W84E2EZqs+ftBiF30+oBdnVlHWzow==" saltValue="G/9TvwJOeMWwuS2yIusvk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>
    <tabColor indexed="47"/>
  </sheetPr>
  <dimension ref="A1:I200"/>
  <sheetViews>
    <sheetView defaultGridColor="0" colorId="22" zoomScale="87" workbookViewId="0">
      <selection activeCell="H4" sqref="H4"/>
    </sheetView>
  </sheetViews>
  <sheetFormatPr defaultColWidth="9.81640625" defaultRowHeight="15"/>
  <cols>
    <col min="2" max="2" width="10.81640625" customWidth="1"/>
    <col min="3" max="3" width="8.81640625" customWidth="1"/>
    <col min="5" max="5" width="8.81640625" customWidth="1"/>
    <col min="9" max="9" width="4.81640625" customWidth="1"/>
  </cols>
  <sheetData>
    <row r="1" spans="1:9" ht="18" customHeight="1">
      <c r="A1" s="49" t="s">
        <v>120</v>
      </c>
      <c r="B1" s="50"/>
      <c r="C1" s="50"/>
      <c r="D1" s="50"/>
      <c r="E1" s="49"/>
      <c r="F1" s="50"/>
      <c r="G1" s="50"/>
      <c r="H1" s="50"/>
      <c r="I1" s="233" t="str">
        <f>IF(Info!$B$2="M","M","E")</f>
        <v>E</v>
      </c>
    </row>
    <row r="2" spans="1:9" ht="15.9" customHeight="1">
      <c r="A2" s="47" t="s">
        <v>108</v>
      </c>
      <c r="B2" s="77" t="str">
        <f>IF(AND(Info!B27="",Info!C27=""),"",IF(Info!B27&lt;&gt;"", Info!B27,Info!C27))</f>
        <v/>
      </c>
      <c r="C2" s="1"/>
      <c r="D2" s="1"/>
      <c r="E2" s="78"/>
      <c r="F2" s="1"/>
      <c r="G2" s="47" t="s">
        <v>109</v>
      </c>
      <c r="H2" s="79"/>
      <c r="I2" s="55"/>
    </row>
    <row r="3" spans="1:9" ht="15.9" customHeight="1">
      <c r="A3" s="47" t="s">
        <v>89</v>
      </c>
      <c r="B3" s="80" t="str">
        <f>IF(AND(Info!B25="",Info!C25=""),"",IF(Info!B25&lt;&gt;"", Info!B25,Info!C25))</f>
        <v/>
      </c>
      <c r="C3" s="52"/>
      <c r="D3" s="52"/>
      <c r="E3" s="78"/>
      <c r="F3" s="1"/>
      <c r="G3" s="47" t="s">
        <v>110</v>
      </c>
      <c r="H3" s="82" t="str">
        <f>IF(AND(Info!B26="",Info!C26=""),"",IF(Info!B26&lt;&gt;"", Info!B26,Info!C26))</f>
        <v/>
      </c>
    </row>
    <row r="4" spans="1:9" ht="15.9" customHeight="1">
      <c r="A4" s="47" t="s">
        <v>90</v>
      </c>
      <c r="B4" s="80" t="str">
        <f>IF(Info!B3="","",(Info!B3))</f>
        <v/>
      </c>
      <c r="C4" s="52"/>
      <c r="D4" s="52"/>
      <c r="E4" s="78"/>
      <c r="F4" s="1"/>
      <c r="G4" s="47" t="s">
        <v>111</v>
      </c>
      <c r="H4" s="83" t="str">
        <f>IF(Info!B4="","",(Info!B4))</f>
        <v/>
      </c>
      <c r="I4" s="84"/>
    </row>
    <row r="5" spans="1:9" ht="9.9" customHeight="1">
      <c r="A5" s="46"/>
      <c r="B5" s="52"/>
      <c r="C5" s="46"/>
      <c r="D5" s="46"/>
      <c r="E5" s="46"/>
      <c r="F5" s="46"/>
      <c r="G5" s="46"/>
      <c r="H5" s="46"/>
      <c r="I5" s="46"/>
    </row>
    <row r="6" spans="1:9">
      <c r="A6" s="62"/>
      <c r="B6" s="129" t="s">
        <v>112</v>
      </c>
      <c r="C6" s="118" t="s">
        <v>113</v>
      </c>
      <c r="D6" s="118" t="s">
        <v>114</v>
      </c>
      <c r="E6" s="118" t="s">
        <v>115</v>
      </c>
      <c r="F6" s="118" t="s">
        <v>114</v>
      </c>
      <c r="G6" s="87"/>
      <c r="H6" s="86"/>
      <c r="I6" s="86" t="s">
        <v>116</v>
      </c>
    </row>
    <row r="7" spans="1:9" ht="15.6" thickBot="1">
      <c r="A7" s="139" t="s">
        <v>81</v>
      </c>
      <c r="B7" s="120" t="s">
        <v>117</v>
      </c>
      <c r="C7" s="120" t="str">
        <f>IF(Info!$B$2="M","(Mg's)","(Tons)")</f>
        <v>(Tons)</v>
      </c>
      <c r="D7" s="120" t="str">
        <f>IF(Info!$B$2="M","(Mg's)","(Tons)")</f>
        <v>(Tons)</v>
      </c>
      <c r="E7" s="120" t="str">
        <f>IF(Info!$B$2="M","(Mg's)","(Tons)")</f>
        <v>(Tons)</v>
      </c>
      <c r="F7" s="120" t="str">
        <f>IF(Info!$B$2="M","(Mg's)","(Tons)")</f>
        <v>(Tons)</v>
      </c>
      <c r="G7" s="88" t="s">
        <v>118</v>
      </c>
      <c r="H7" s="89"/>
      <c r="I7" s="120" t="s">
        <v>119</v>
      </c>
    </row>
    <row r="8" spans="1:9" ht="15.9" customHeight="1" thickTop="1">
      <c r="A8" s="215"/>
      <c r="B8" s="90"/>
      <c r="C8" s="91"/>
      <c r="D8" s="92">
        <f>SUM(C8)</f>
        <v>0</v>
      </c>
      <c r="E8" s="93"/>
      <c r="F8" s="92">
        <f>SUM(E8)</f>
        <v>0</v>
      </c>
      <c r="G8" s="94"/>
      <c r="H8" s="95"/>
      <c r="I8" s="96"/>
    </row>
    <row r="9" spans="1:9" ht="15.9" customHeight="1">
      <c r="A9" s="216"/>
      <c r="B9" s="97"/>
      <c r="C9" s="98"/>
      <c r="D9" s="99">
        <f>IF(C9="",0,SUM(C$8:C9))</f>
        <v>0</v>
      </c>
      <c r="E9" s="100"/>
      <c r="F9" s="99">
        <f>IF(E9="",0,SUM(E$8:E9))</f>
        <v>0</v>
      </c>
      <c r="G9" s="101"/>
      <c r="H9" s="102"/>
      <c r="I9" s="103"/>
    </row>
    <row r="10" spans="1:9" ht="15.9" customHeight="1">
      <c r="A10" s="216"/>
      <c r="B10" s="97"/>
      <c r="C10" s="98"/>
      <c r="D10" s="99">
        <f>IF(C10="",0,SUM(C$8:C10))</f>
        <v>0</v>
      </c>
      <c r="E10" s="100"/>
      <c r="F10" s="99">
        <f>IF(E10="",0,SUM(E$8:E10))</f>
        <v>0</v>
      </c>
      <c r="G10" s="101"/>
      <c r="H10" s="102"/>
      <c r="I10" s="103"/>
    </row>
    <row r="11" spans="1:9" ht="15.9" customHeight="1">
      <c r="A11" s="216"/>
      <c r="B11" s="97"/>
      <c r="C11" s="98"/>
      <c r="D11" s="99">
        <f>IF(C11="",0,SUM(C$8:C11))</f>
        <v>0</v>
      </c>
      <c r="E11" s="100"/>
      <c r="F11" s="99">
        <f>IF(E11="",0,SUM(E$8:E11))</f>
        <v>0</v>
      </c>
      <c r="G11" s="101"/>
      <c r="H11" s="102"/>
      <c r="I11" s="103"/>
    </row>
    <row r="12" spans="1:9" ht="15.9" customHeight="1">
      <c r="A12" s="216"/>
      <c r="B12" s="97"/>
      <c r="C12" s="98"/>
      <c r="D12" s="99">
        <f>IF(C12="",0,SUM(C$8:C12))</f>
        <v>0</v>
      </c>
      <c r="E12" s="100"/>
      <c r="F12" s="99">
        <f>IF(E12="",0,SUM(E$8:E12))</f>
        <v>0</v>
      </c>
      <c r="G12" s="101"/>
      <c r="H12" s="102"/>
      <c r="I12" s="103"/>
    </row>
    <row r="13" spans="1:9" ht="15.9" customHeight="1">
      <c r="A13" s="216"/>
      <c r="B13" s="97"/>
      <c r="C13" s="98"/>
      <c r="D13" s="99">
        <f>IF(C13="",0,SUM(C$8:C13))</f>
        <v>0</v>
      </c>
      <c r="E13" s="100"/>
      <c r="F13" s="99">
        <f>IF(E13="",0,SUM(E$8:E13))</f>
        <v>0</v>
      </c>
      <c r="G13" s="101"/>
      <c r="H13" s="102"/>
      <c r="I13" s="103"/>
    </row>
    <row r="14" spans="1:9" ht="15.9" customHeight="1">
      <c r="A14" s="216"/>
      <c r="B14" s="97"/>
      <c r="C14" s="98"/>
      <c r="D14" s="99">
        <f>IF(C14="",0,SUM(C$8:C14))</f>
        <v>0</v>
      </c>
      <c r="E14" s="100"/>
      <c r="F14" s="99">
        <f>IF(E14="",0,SUM(E$8:E14))</f>
        <v>0</v>
      </c>
      <c r="G14" s="101"/>
      <c r="H14" s="102"/>
      <c r="I14" s="103"/>
    </row>
    <row r="15" spans="1:9" ht="15.9" customHeight="1">
      <c r="A15" s="216"/>
      <c r="B15" s="97"/>
      <c r="C15" s="98"/>
      <c r="D15" s="99">
        <f>IF(C15="",0,SUM(C$8:C15))</f>
        <v>0</v>
      </c>
      <c r="E15" s="100"/>
      <c r="F15" s="99">
        <f>IF(E15="",0,SUM(E$8:E15))</f>
        <v>0</v>
      </c>
      <c r="G15" s="101"/>
      <c r="H15" s="102"/>
      <c r="I15" s="103"/>
    </row>
    <row r="16" spans="1:9" ht="15.9" customHeight="1">
      <c r="A16" s="216"/>
      <c r="B16" s="97"/>
      <c r="C16" s="98"/>
      <c r="D16" s="99">
        <f>IF(C16="",0,SUM(C$8:C16))</f>
        <v>0</v>
      </c>
      <c r="E16" s="100"/>
      <c r="F16" s="99">
        <f>IF(E16="",0,SUM(E$8:E16))</f>
        <v>0</v>
      </c>
      <c r="G16" s="101"/>
      <c r="H16" s="102"/>
      <c r="I16" s="103"/>
    </row>
    <row r="17" spans="1:9" ht="15.9" customHeight="1">
      <c r="A17" s="216"/>
      <c r="B17" s="97"/>
      <c r="C17" s="98"/>
      <c r="D17" s="99">
        <f>IF(C17="",0,SUM(C$8:C17))</f>
        <v>0</v>
      </c>
      <c r="E17" s="100"/>
      <c r="F17" s="99">
        <f>IF(E17="",0,SUM(E$8:E17))</f>
        <v>0</v>
      </c>
      <c r="G17" s="101"/>
      <c r="H17" s="102"/>
      <c r="I17" s="103"/>
    </row>
    <row r="18" spans="1:9" ht="15.9" customHeight="1">
      <c r="A18" s="216"/>
      <c r="B18" s="97"/>
      <c r="C18" s="98"/>
      <c r="D18" s="99">
        <f>IF(C18="",0,SUM(C$8:C18))</f>
        <v>0</v>
      </c>
      <c r="E18" s="100"/>
      <c r="F18" s="99">
        <f>IF(E18="",0,SUM(E$8:E18))</f>
        <v>0</v>
      </c>
      <c r="G18" s="101"/>
      <c r="H18" s="102"/>
      <c r="I18" s="103"/>
    </row>
    <row r="19" spans="1:9" ht="15.9" customHeight="1">
      <c r="A19" s="216"/>
      <c r="B19" s="97"/>
      <c r="C19" s="98"/>
      <c r="D19" s="99">
        <f>IF(C19="",0,SUM(C$8:C19))</f>
        <v>0</v>
      </c>
      <c r="E19" s="100"/>
      <c r="F19" s="99">
        <f>IF(E19="",0,SUM(E$8:E19))</f>
        <v>0</v>
      </c>
      <c r="G19" s="101"/>
      <c r="H19" s="102"/>
      <c r="I19" s="103"/>
    </row>
    <row r="20" spans="1:9" ht="15.9" customHeight="1">
      <c r="A20" s="216"/>
      <c r="B20" s="97"/>
      <c r="C20" s="98"/>
      <c r="D20" s="99">
        <f>IF(C20="",0,SUM(C$8:C20))</f>
        <v>0</v>
      </c>
      <c r="E20" s="100"/>
      <c r="F20" s="99">
        <f>IF(E20="",0,SUM(E$8:E20))</f>
        <v>0</v>
      </c>
      <c r="G20" s="101"/>
      <c r="H20" s="102"/>
      <c r="I20" s="103"/>
    </row>
    <row r="21" spans="1:9" ht="15.9" customHeight="1">
      <c r="A21" s="216"/>
      <c r="B21" s="97"/>
      <c r="C21" s="98"/>
      <c r="D21" s="99">
        <f>IF(C21="",0,SUM(C$8:C21))</f>
        <v>0</v>
      </c>
      <c r="E21" s="100"/>
      <c r="F21" s="99">
        <f>IF(E21="",0,SUM(E$8:E21))</f>
        <v>0</v>
      </c>
      <c r="G21" s="101"/>
      <c r="H21" s="102"/>
      <c r="I21" s="103"/>
    </row>
    <row r="22" spans="1:9" ht="15.9" customHeight="1">
      <c r="A22" s="216"/>
      <c r="B22" s="97"/>
      <c r="C22" s="98"/>
      <c r="D22" s="99">
        <f>IF(C22="",0,SUM(C$8:C22))</f>
        <v>0</v>
      </c>
      <c r="E22" s="100"/>
      <c r="F22" s="99">
        <f>IF(E22="",0,SUM(E$8:E22))</f>
        <v>0</v>
      </c>
      <c r="G22" s="101"/>
      <c r="H22" s="102"/>
      <c r="I22" s="103"/>
    </row>
    <row r="23" spans="1:9" ht="15.9" customHeight="1">
      <c r="A23" s="216"/>
      <c r="B23" s="97"/>
      <c r="C23" s="98"/>
      <c r="D23" s="99">
        <f>IF(C23="",0,SUM(C$8:C23))</f>
        <v>0</v>
      </c>
      <c r="E23" s="100"/>
      <c r="F23" s="99">
        <f>IF(E23="",0,SUM(E$8:E23))</f>
        <v>0</v>
      </c>
      <c r="G23" s="101"/>
      <c r="H23" s="102"/>
      <c r="I23" s="103"/>
    </row>
    <row r="24" spans="1:9" ht="15.9" customHeight="1">
      <c r="A24" s="216"/>
      <c r="B24" s="97"/>
      <c r="C24" s="98"/>
      <c r="D24" s="99">
        <f>IF(C24="",0,SUM(C$8:C24))</f>
        <v>0</v>
      </c>
      <c r="E24" s="100"/>
      <c r="F24" s="99">
        <f>IF(E24="",0,SUM(E$8:E24))</f>
        <v>0</v>
      </c>
      <c r="G24" s="101"/>
      <c r="H24" s="102"/>
      <c r="I24" s="103"/>
    </row>
    <row r="25" spans="1:9" ht="15.9" customHeight="1">
      <c r="A25" s="216"/>
      <c r="B25" s="97"/>
      <c r="C25" s="98"/>
      <c r="D25" s="99">
        <f>IF(C25="",0,SUM(C$8:C25))</f>
        <v>0</v>
      </c>
      <c r="E25" s="100"/>
      <c r="F25" s="99">
        <f>IF(E25="",0,SUM(E$8:E25))</f>
        <v>0</v>
      </c>
      <c r="G25" s="101"/>
      <c r="H25" s="102"/>
      <c r="I25" s="103"/>
    </row>
    <row r="26" spans="1:9" ht="15.9" customHeight="1">
      <c r="A26" s="216"/>
      <c r="B26" s="97"/>
      <c r="C26" s="98"/>
      <c r="D26" s="99">
        <f>IF(C26="",0,SUM(C$8:C26))</f>
        <v>0</v>
      </c>
      <c r="E26" s="100"/>
      <c r="F26" s="99">
        <f>IF(E26="",0,SUM(E$8:E26))</f>
        <v>0</v>
      </c>
      <c r="G26" s="101"/>
      <c r="H26" s="102"/>
      <c r="I26" s="103"/>
    </row>
    <row r="27" spans="1:9" ht="15.9" customHeight="1">
      <c r="A27" s="216"/>
      <c r="B27" s="97"/>
      <c r="C27" s="98"/>
      <c r="D27" s="99">
        <f>IF(C27="",0,SUM(C$8:C27))</f>
        <v>0</v>
      </c>
      <c r="E27" s="100"/>
      <c r="F27" s="99">
        <f>IF(E27="",0,SUM(E$8:E27))</f>
        <v>0</v>
      </c>
      <c r="G27" s="101"/>
      <c r="H27" s="102"/>
      <c r="I27" s="103"/>
    </row>
    <row r="28" spans="1:9" ht="15.9" customHeight="1">
      <c r="A28" s="216"/>
      <c r="B28" s="97"/>
      <c r="C28" s="98"/>
      <c r="D28" s="99">
        <f>IF(C28="",0,SUM(C$8:C28))</f>
        <v>0</v>
      </c>
      <c r="E28" s="100"/>
      <c r="F28" s="99">
        <f>IF(E28="",0,SUM(E$8:E28))</f>
        <v>0</v>
      </c>
      <c r="G28" s="101"/>
      <c r="H28" s="102"/>
      <c r="I28" s="103"/>
    </row>
    <row r="29" spans="1:9" ht="15.9" customHeight="1">
      <c r="A29" s="216"/>
      <c r="B29" s="97"/>
      <c r="C29" s="98"/>
      <c r="D29" s="99">
        <f>IF(C29="",0,SUM(C$8:C29))</f>
        <v>0</v>
      </c>
      <c r="E29" s="100"/>
      <c r="F29" s="99">
        <f>IF(E29="",0,SUM(E$8:E29))</f>
        <v>0</v>
      </c>
      <c r="G29" s="101"/>
      <c r="H29" s="102"/>
      <c r="I29" s="103"/>
    </row>
    <row r="30" spans="1:9" ht="15.9" customHeight="1">
      <c r="A30" s="216"/>
      <c r="B30" s="97"/>
      <c r="C30" s="98"/>
      <c r="D30" s="99">
        <f>IF(C30="",0,SUM(C$8:C30))</f>
        <v>0</v>
      </c>
      <c r="E30" s="100"/>
      <c r="F30" s="99">
        <f>IF(E30="",0,SUM(E$8:E30))</f>
        <v>0</v>
      </c>
      <c r="G30" s="101"/>
      <c r="H30" s="102"/>
      <c r="I30" s="103"/>
    </row>
    <row r="31" spans="1:9" ht="15.9" customHeight="1">
      <c r="A31" s="216"/>
      <c r="B31" s="97"/>
      <c r="C31" s="98"/>
      <c r="D31" s="99">
        <f>IF(C31="",0,SUM(C$8:C31))</f>
        <v>0</v>
      </c>
      <c r="E31" s="100"/>
      <c r="F31" s="99">
        <f>IF(E31="",0,SUM(E$8:E31))</f>
        <v>0</v>
      </c>
      <c r="G31" s="101"/>
      <c r="H31" s="102"/>
      <c r="I31" s="103"/>
    </row>
    <row r="32" spans="1:9" ht="15.9" customHeight="1">
      <c r="A32" s="216"/>
      <c r="B32" s="97"/>
      <c r="C32" s="98"/>
      <c r="D32" s="99">
        <f>IF(C32="",0,SUM(C$8:C32))</f>
        <v>0</v>
      </c>
      <c r="E32" s="100"/>
      <c r="F32" s="99">
        <f>IF(E32="",0,SUM(E$8:E32))</f>
        <v>0</v>
      </c>
      <c r="G32" s="101"/>
      <c r="H32" s="102"/>
      <c r="I32" s="103"/>
    </row>
    <row r="33" spans="1:9" ht="15.9" customHeight="1">
      <c r="A33" s="216"/>
      <c r="B33" s="97"/>
      <c r="C33" s="98"/>
      <c r="D33" s="99">
        <f>IF(C33="",0,SUM(C$8:C33))</f>
        <v>0</v>
      </c>
      <c r="E33" s="100"/>
      <c r="F33" s="99">
        <f>IF(E33="",0,SUM(E$8:E33))</f>
        <v>0</v>
      </c>
      <c r="G33" s="101"/>
      <c r="H33" s="102"/>
      <c r="I33" s="103"/>
    </row>
    <row r="34" spans="1:9" ht="15.9" customHeight="1">
      <c r="A34" s="216"/>
      <c r="B34" s="97"/>
      <c r="C34" s="98"/>
      <c r="D34" s="99">
        <f>IF(C34="",0,SUM(C$8:C34))</f>
        <v>0</v>
      </c>
      <c r="E34" s="100"/>
      <c r="F34" s="99">
        <f>IF(E34="",0,SUM(E$8:E34))</f>
        <v>0</v>
      </c>
      <c r="G34" s="101"/>
      <c r="H34" s="102"/>
      <c r="I34" s="103"/>
    </row>
    <row r="35" spans="1:9" ht="15.9" customHeight="1">
      <c r="A35" s="216"/>
      <c r="B35" s="97"/>
      <c r="C35" s="98"/>
      <c r="D35" s="99">
        <f>IF(C35="",0,SUM(C$8:C35))</f>
        <v>0</v>
      </c>
      <c r="E35" s="100"/>
      <c r="F35" s="99">
        <f>IF(E35="",0,SUM(E$8:E35))</f>
        <v>0</v>
      </c>
      <c r="G35" s="101"/>
      <c r="H35" s="102"/>
      <c r="I35" s="103"/>
    </row>
    <row r="36" spans="1:9" ht="15.9" customHeight="1">
      <c r="A36" s="216"/>
      <c r="B36" s="97"/>
      <c r="C36" s="98"/>
      <c r="D36" s="99">
        <f>IF(C36="",0,SUM(C$8:C36))</f>
        <v>0</v>
      </c>
      <c r="E36" s="100"/>
      <c r="F36" s="99">
        <f>IF(E36="",0,SUM(E$8:E36))</f>
        <v>0</v>
      </c>
      <c r="G36" s="101"/>
      <c r="H36" s="102"/>
      <c r="I36" s="103"/>
    </row>
    <row r="37" spans="1:9" ht="15.9" customHeight="1">
      <c r="A37" s="216"/>
      <c r="B37" s="97"/>
      <c r="C37" s="98"/>
      <c r="D37" s="99">
        <f>IF(C37="",0,SUM(C$8:C37))</f>
        <v>0</v>
      </c>
      <c r="E37" s="100"/>
      <c r="F37" s="99">
        <f>IF(E37="",0,SUM(E$8:E37))</f>
        <v>0</v>
      </c>
      <c r="G37" s="101"/>
      <c r="H37" s="102"/>
      <c r="I37" s="103"/>
    </row>
    <row r="38" spans="1:9" ht="15.9" customHeight="1">
      <c r="A38" s="216"/>
      <c r="B38" s="97"/>
      <c r="C38" s="98"/>
      <c r="D38" s="99">
        <f>IF(C38="",0,SUM(C$8:C38))</f>
        <v>0</v>
      </c>
      <c r="E38" s="100"/>
      <c r="F38" s="99">
        <f>IF(E38="",0,SUM(E$8:E38))</f>
        <v>0</v>
      </c>
      <c r="G38" s="101"/>
      <c r="H38" s="102"/>
      <c r="I38" s="103"/>
    </row>
    <row r="39" spans="1:9" ht="15.9" customHeight="1">
      <c r="A39" s="216"/>
      <c r="B39" s="97"/>
      <c r="C39" s="98"/>
      <c r="D39" s="99">
        <f>IF(C39="",0,SUM(C$8:C39))</f>
        <v>0</v>
      </c>
      <c r="E39" s="100"/>
      <c r="F39" s="99">
        <f>IF(E39="",0,SUM(E$8:E39))</f>
        <v>0</v>
      </c>
      <c r="G39" s="101"/>
      <c r="H39" s="102"/>
      <c r="I39" s="103"/>
    </row>
    <row r="40" spans="1:9" ht="15.9" customHeight="1">
      <c r="A40" s="216"/>
      <c r="B40" s="97"/>
      <c r="C40" s="98"/>
      <c r="D40" s="99">
        <f>IF(C40="",0,SUM(C$8:C40))</f>
        <v>0</v>
      </c>
      <c r="E40" s="100"/>
      <c r="F40" s="99">
        <f>IF(E40="",0,SUM(E$8:E40))</f>
        <v>0</v>
      </c>
      <c r="G40" s="101"/>
      <c r="H40" s="102"/>
      <c r="I40" s="103"/>
    </row>
    <row r="41" spans="1:9" ht="15.9" customHeight="1">
      <c r="A41" s="216"/>
      <c r="B41" s="97"/>
      <c r="C41" s="98"/>
      <c r="D41" s="99">
        <f>IF(C41="",0,SUM(C$8:C41))</f>
        <v>0</v>
      </c>
      <c r="E41" s="100"/>
      <c r="F41" s="99">
        <f>IF(E41="",0,SUM(E$8:E41))</f>
        <v>0</v>
      </c>
      <c r="G41" s="101"/>
      <c r="H41" s="102"/>
      <c r="I41" s="103"/>
    </row>
    <row r="42" spans="1:9" ht="15.9" customHeight="1">
      <c r="A42" s="216"/>
      <c r="B42" s="97"/>
      <c r="C42" s="98"/>
      <c r="D42" s="99">
        <f>IF(C42="",0,SUM(C$8:C42))</f>
        <v>0</v>
      </c>
      <c r="E42" s="100"/>
      <c r="F42" s="99">
        <f>IF(E42="",0,SUM(E$8:E42))</f>
        <v>0</v>
      </c>
      <c r="G42" s="101"/>
      <c r="H42" s="102"/>
      <c r="I42" s="103"/>
    </row>
    <row r="43" spans="1:9" ht="15.9" customHeight="1">
      <c r="A43" s="216"/>
      <c r="B43" s="97"/>
      <c r="C43" s="98"/>
      <c r="D43" s="99">
        <f>IF(C43="",0,SUM(C$8:C43))</f>
        <v>0</v>
      </c>
      <c r="E43" s="100"/>
      <c r="F43" s="99">
        <f>IF(E43="",0,SUM(E$8:E43))</f>
        <v>0</v>
      </c>
      <c r="G43" s="101"/>
      <c r="H43" s="102"/>
      <c r="I43" s="103"/>
    </row>
    <row r="44" spans="1:9" ht="15.9" customHeight="1">
      <c r="A44" s="216"/>
      <c r="B44" s="97"/>
      <c r="C44" s="98"/>
      <c r="D44" s="99">
        <f>IF(C44="",0,SUM(C$8:C44))</f>
        <v>0</v>
      </c>
      <c r="E44" s="100"/>
      <c r="F44" s="99">
        <f>IF(E44="",0,SUM(E$8:E44))</f>
        <v>0</v>
      </c>
      <c r="G44" s="101"/>
      <c r="H44" s="102"/>
      <c r="I44" s="103"/>
    </row>
    <row r="45" spans="1:9" ht="15.9" customHeight="1">
      <c r="A45" s="216"/>
      <c r="B45" s="97"/>
      <c r="C45" s="98"/>
      <c r="D45" s="99">
        <f>IF(C45="",0,SUM(C$8:C45))</f>
        <v>0</v>
      </c>
      <c r="E45" s="100"/>
      <c r="F45" s="99">
        <f>IF(E45="",0,SUM(E$8:E45))</f>
        <v>0</v>
      </c>
      <c r="G45" s="101"/>
      <c r="H45" s="102"/>
      <c r="I45" s="103"/>
    </row>
    <row r="46" spans="1:9" ht="15.9" customHeight="1">
      <c r="A46" s="216"/>
      <c r="B46" s="97"/>
      <c r="C46" s="98"/>
      <c r="D46" s="99">
        <f>IF(C46="",0,SUM(C$8:C46))</f>
        <v>0</v>
      </c>
      <c r="E46" s="100"/>
      <c r="F46" s="99">
        <f>IF(E46="",0,SUM(E$8:E46))</f>
        <v>0</v>
      </c>
      <c r="G46" s="101"/>
      <c r="H46" s="102"/>
      <c r="I46" s="103"/>
    </row>
    <row r="47" spans="1:9" ht="15.9" customHeight="1">
      <c r="A47" s="216"/>
      <c r="B47" s="97"/>
      <c r="C47" s="98"/>
      <c r="D47" s="99">
        <f>IF(C47="",0,SUM(C$8:C47))</f>
        <v>0</v>
      </c>
      <c r="E47" s="100"/>
      <c r="F47" s="99">
        <f>IF(E47="",0,SUM(E$8:E47))</f>
        <v>0</v>
      </c>
      <c r="G47" s="101"/>
      <c r="H47" s="102"/>
      <c r="I47" s="103"/>
    </row>
    <row r="48" spans="1:9" ht="15.9" customHeight="1">
      <c r="A48" s="216"/>
      <c r="B48" s="97"/>
      <c r="C48" s="98"/>
      <c r="D48" s="99">
        <f>IF(C48="",0,SUM(C$8:C48))</f>
        <v>0</v>
      </c>
      <c r="E48" s="100"/>
      <c r="F48" s="99">
        <f>IF(E48="",0,SUM(E$8:E48))</f>
        <v>0</v>
      </c>
      <c r="G48" s="101"/>
      <c r="H48" s="102"/>
      <c r="I48" s="103"/>
    </row>
    <row r="49" spans="1:9" ht="15.9" customHeight="1">
      <c r="A49" s="216"/>
      <c r="B49" s="97"/>
      <c r="C49" s="98"/>
      <c r="D49" s="99">
        <f>IF(C49="",0,SUM(C$8:C49))</f>
        <v>0</v>
      </c>
      <c r="E49" s="100"/>
      <c r="F49" s="99">
        <f>IF(E49="",0,SUM(E$8:E49))</f>
        <v>0</v>
      </c>
      <c r="G49" s="101"/>
      <c r="H49" s="102"/>
      <c r="I49" s="103"/>
    </row>
    <row r="50" spans="1:9" ht="15.9" customHeight="1">
      <c r="A50" s="216"/>
      <c r="B50" s="97"/>
      <c r="C50" s="98"/>
      <c r="D50" s="99">
        <f>IF(C50="",0,SUM(C$8:C50))</f>
        <v>0</v>
      </c>
      <c r="E50" s="100"/>
      <c r="F50" s="99">
        <f>IF(E50="",0,SUM(E$8:E50))</f>
        <v>0</v>
      </c>
      <c r="G50" s="101"/>
      <c r="H50" s="102"/>
      <c r="I50" s="103"/>
    </row>
    <row r="51" spans="1:9" ht="15.9" customHeight="1">
      <c r="A51" s="216"/>
      <c r="B51" s="97"/>
      <c r="C51" s="98"/>
      <c r="D51" s="99">
        <f>IF(C51="",0,SUM(C$8:C51))</f>
        <v>0</v>
      </c>
      <c r="E51" s="100"/>
      <c r="F51" s="99">
        <f>IF(E51="",0,SUM(E$8:E51))</f>
        <v>0</v>
      </c>
      <c r="G51" s="101"/>
      <c r="H51" s="102"/>
      <c r="I51" s="103"/>
    </row>
    <row r="52" spans="1:9" ht="15.9" customHeight="1">
      <c r="A52" s="216"/>
      <c r="B52" s="97"/>
      <c r="C52" s="98"/>
      <c r="D52" s="99">
        <f>IF(C52="",0,SUM(C$8:C52))</f>
        <v>0</v>
      </c>
      <c r="E52" s="100"/>
      <c r="F52" s="99">
        <f>IF(E52="",0,SUM(E$8:E52))</f>
        <v>0</v>
      </c>
      <c r="G52" s="101"/>
      <c r="H52" s="102"/>
      <c r="I52" s="103"/>
    </row>
    <row r="53" spans="1:9" ht="15.9" customHeight="1">
      <c r="A53" s="216"/>
      <c r="B53" s="97"/>
      <c r="C53" s="98"/>
      <c r="D53" s="99">
        <f>IF(C53="",0,SUM(C$8:C53))</f>
        <v>0</v>
      </c>
      <c r="E53" s="100"/>
      <c r="F53" s="99">
        <f>IF(E53="",0,SUM(E$8:E53))</f>
        <v>0</v>
      </c>
      <c r="G53" s="101"/>
      <c r="H53" s="102"/>
      <c r="I53" s="103"/>
    </row>
    <row r="54" spans="1:9" ht="15.9" customHeight="1">
      <c r="A54" s="216"/>
      <c r="B54" s="97"/>
      <c r="C54" s="98"/>
      <c r="D54" s="99">
        <f>IF(C54="",0,SUM(C$8:C54))</f>
        <v>0</v>
      </c>
      <c r="E54" s="100"/>
      <c r="F54" s="99">
        <f>IF(E54="",0,SUM(E$8:E54))</f>
        <v>0</v>
      </c>
      <c r="G54" s="101"/>
      <c r="H54" s="102"/>
      <c r="I54" s="103"/>
    </row>
    <row r="55" spans="1:9" ht="15.9" customHeight="1">
      <c r="A55" s="216"/>
      <c r="B55" s="97"/>
      <c r="C55" s="98"/>
      <c r="D55" s="99">
        <f>IF(C55="",0,SUM(C$8:C55))</f>
        <v>0</v>
      </c>
      <c r="E55" s="100"/>
      <c r="F55" s="99">
        <f>IF(E55="",0,SUM(E$8:E55))</f>
        <v>0</v>
      </c>
      <c r="G55" s="101"/>
      <c r="H55" s="102"/>
      <c r="I55" s="103"/>
    </row>
    <row r="56" spans="1:9" ht="15.9" customHeight="1">
      <c r="A56" s="216"/>
      <c r="B56" s="97"/>
      <c r="C56" s="98"/>
      <c r="D56" s="99">
        <f>IF(C56="",0,SUM(C$8:C56))</f>
        <v>0</v>
      </c>
      <c r="E56" s="100"/>
      <c r="F56" s="99">
        <f>IF(E56="",0,SUM(E$8:E56))</f>
        <v>0</v>
      </c>
      <c r="G56" s="101"/>
      <c r="H56" s="102"/>
      <c r="I56" s="103"/>
    </row>
    <row r="57" spans="1:9" ht="15.9" customHeight="1">
      <c r="A57" s="216"/>
      <c r="B57" s="97"/>
      <c r="C57" s="98"/>
      <c r="D57" s="99">
        <f>IF(C57="",0,SUM(C$8:C57))</f>
        <v>0</v>
      </c>
      <c r="E57" s="100"/>
      <c r="F57" s="99">
        <f>IF(E57="",0,SUM(E$8:E57))</f>
        <v>0</v>
      </c>
      <c r="G57" s="101"/>
      <c r="H57" s="102"/>
      <c r="I57" s="103"/>
    </row>
    <row r="58" spans="1:9" ht="15.9" customHeight="1">
      <c r="A58" s="216"/>
      <c r="B58" s="97"/>
      <c r="C58" s="98"/>
      <c r="D58" s="99">
        <f>IF(C58="",0,SUM(C$8:C58))</f>
        <v>0</v>
      </c>
      <c r="E58" s="100"/>
      <c r="F58" s="99">
        <f>IF(E58="",0,SUM(E$8:E58))</f>
        <v>0</v>
      </c>
      <c r="G58" s="101"/>
      <c r="H58" s="102"/>
      <c r="I58" s="103"/>
    </row>
    <row r="59" spans="1:9" ht="15.9" customHeight="1">
      <c r="A59" s="216"/>
      <c r="B59" s="97"/>
      <c r="C59" s="98"/>
      <c r="D59" s="99">
        <f>IF(C59="",0,SUM(C$8:C59))</f>
        <v>0</v>
      </c>
      <c r="E59" s="100"/>
      <c r="F59" s="99">
        <f>IF(E59="",0,SUM(E$8:E59))</f>
        <v>0</v>
      </c>
      <c r="G59" s="101"/>
      <c r="H59" s="102"/>
      <c r="I59" s="103"/>
    </row>
    <row r="60" spans="1:9" ht="15.9" customHeight="1">
      <c r="A60" s="216"/>
      <c r="B60" s="97"/>
      <c r="C60" s="98"/>
      <c r="D60" s="99">
        <f>IF(C60="",0,SUM(C$8:C60))</f>
        <v>0</v>
      </c>
      <c r="E60" s="100"/>
      <c r="F60" s="99">
        <f>IF(E60="",0,SUM(E$8:E60))</f>
        <v>0</v>
      </c>
      <c r="G60" s="101"/>
      <c r="H60" s="102"/>
      <c r="I60" s="103"/>
    </row>
    <row r="61" spans="1:9" ht="15.9" customHeight="1">
      <c r="A61" s="216"/>
      <c r="B61" s="97"/>
      <c r="C61" s="98"/>
      <c r="D61" s="99">
        <f>IF(C61="",0,SUM(C$8:C61))</f>
        <v>0</v>
      </c>
      <c r="E61" s="100"/>
      <c r="F61" s="99">
        <f>IF(E61="",0,SUM(E$8:E61))</f>
        <v>0</v>
      </c>
      <c r="G61" s="101"/>
      <c r="H61" s="102"/>
      <c r="I61" s="103"/>
    </row>
    <row r="62" spans="1:9" ht="15.9" customHeight="1">
      <c r="A62" s="216"/>
      <c r="B62" s="97"/>
      <c r="C62" s="98"/>
      <c r="D62" s="99">
        <f>IF(C62="",0,SUM(C$8:C62))</f>
        <v>0</v>
      </c>
      <c r="E62" s="100"/>
      <c r="F62" s="99">
        <f>IF(E62="",0,SUM(E$8:E62))</f>
        <v>0</v>
      </c>
      <c r="G62" s="101"/>
      <c r="H62" s="102"/>
      <c r="I62" s="103"/>
    </row>
    <row r="63" spans="1:9" ht="15.9" customHeight="1">
      <c r="A63" s="216"/>
      <c r="B63" s="97"/>
      <c r="C63" s="98"/>
      <c r="D63" s="99">
        <f>IF(C63="",0,SUM(C$8:C63))</f>
        <v>0</v>
      </c>
      <c r="E63" s="100"/>
      <c r="F63" s="99">
        <f>IF(E63="",0,SUM(E$8:E63))</f>
        <v>0</v>
      </c>
      <c r="G63" s="101"/>
      <c r="H63" s="102"/>
      <c r="I63" s="103"/>
    </row>
    <row r="64" spans="1:9" ht="15.9" customHeight="1">
      <c r="A64" s="216"/>
      <c r="B64" s="97"/>
      <c r="C64" s="98"/>
      <c r="D64" s="99">
        <f>IF(C64="",0,SUM(C$8:C64))</f>
        <v>0</v>
      </c>
      <c r="E64" s="100"/>
      <c r="F64" s="99">
        <f>IF(E64="",0,SUM(E$8:E64))</f>
        <v>0</v>
      </c>
      <c r="G64" s="101"/>
      <c r="H64" s="102"/>
      <c r="I64" s="103"/>
    </row>
    <row r="65" spans="1:9" ht="15.9" customHeight="1">
      <c r="A65" s="216"/>
      <c r="B65" s="97"/>
      <c r="C65" s="98"/>
      <c r="D65" s="99">
        <f>IF(C65="",0,SUM(C$8:C65))</f>
        <v>0</v>
      </c>
      <c r="E65" s="100"/>
      <c r="F65" s="99">
        <f>IF(E65="",0,SUM(E$8:E65))</f>
        <v>0</v>
      </c>
      <c r="G65" s="101"/>
      <c r="H65" s="102"/>
      <c r="I65" s="103"/>
    </row>
    <row r="66" spans="1:9" ht="15.9" customHeight="1">
      <c r="A66" s="216"/>
      <c r="B66" s="97"/>
      <c r="C66" s="98"/>
      <c r="D66" s="99">
        <f>IF(C66="",0,SUM(C$8:C66))</f>
        <v>0</v>
      </c>
      <c r="E66" s="100"/>
      <c r="F66" s="99">
        <f>IF(E66="",0,SUM(E$8:E66))</f>
        <v>0</v>
      </c>
      <c r="G66" s="101"/>
      <c r="H66" s="102"/>
      <c r="I66" s="103"/>
    </row>
    <row r="67" spans="1:9" ht="15.9" customHeight="1">
      <c r="A67" s="216"/>
      <c r="B67" s="97"/>
      <c r="C67" s="98"/>
      <c r="D67" s="99">
        <f>IF(C67="",0,SUM(C$8:C67))</f>
        <v>0</v>
      </c>
      <c r="E67" s="100"/>
      <c r="F67" s="99">
        <f>IF(E67="",0,SUM(E$8:E67))</f>
        <v>0</v>
      </c>
      <c r="G67" s="101"/>
      <c r="H67" s="102"/>
      <c r="I67" s="103"/>
    </row>
    <row r="68" spans="1:9" ht="15.9" customHeight="1">
      <c r="A68" s="216"/>
      <c r="B68" s="97"/>
      <c r="C68" s="98"/>
      <c r="D68" s="99">
        <f>IF(C68="",0,SUM(C$8:C68))</f>
        <v>0</v>
      </c>
      <c r="E68" s="100"/>
      <c r="F68" s="99">
        <f>IF(E68="",0,SUM(E$8:E68))</f>
        <v>0</v>
      </c>
      <c r="G68" s="101"/>
      <c r="H68" s="102"/>
      <c r="I68" s="103"/>
    </row>
    <row r="69" spans="1:9" ht="15.9" customHeight="1">
      <c r="A69" s="216"/>
      <c r="B69" s="97"/>
      <c r="C69" s="98"/>
      <c r="D69" s="99">
        <f>IF(C69="",0,SUM(C$8:C69))</f>
        <v>0</v>
      </c>
      <c r="E69" s="100"/>
      <c r="F69" s="99">
        <f>IF(E69="",0,SUM(E$8:E69))</f>
        <v>0</v>
      </c>
      <c r="G69" s="101"/>
      <c r="H69" s="102"/>
      <c r="I69" s="103"/>
    </row>
    <row r="70" spans="1:9" ht="15.9" customHeight="1">
      <c r="A70" s="216"/>
      <c r="B70" s="97"/>
      <c r="C70" s="98"/>
      <c r="D70" s="99">
        <f>IF(C70="",0,SUM(C$8:C70))</f>
        <v>0</v>
      </c>
      <c r="E70" s="100"/>
      <c r="F70" s="99">
        <f>IF(E70="",0,SUM(E$8:E70))</f>
        <v>0</v>
      </c>
      <c r="G70" s="101"/>
      <c r="H70" s="102"/>
      <c r="I70" s="103"/>
    </row>
    <row r="71" spans="1:9" ht="15.9" customHeight="1">
      <c r="A71" s="216"/>
      <c r="B71" s="97"/>
      <c r="C71" s="98"/>
      <c r="D71" s="99">
        <f>IF(C71="",0,SUM(C$8:C71))</f>
        <v>0</v>
      </c>
      <c r="E71" s="100"/>
      <c r="F71" s="99">
        <f>IF(E71="",0,SUM(E$8:E71))</f>
        <v>0</v>
      </c>
      <c r="G71" s="101"/>
      <c r="H71" s="102"/>
      <c r="I71" s="103"/>
    </row>
    <row r="72" spans="1:9" ht="15.9" customHeight="1">
      <c r="A72" s="216"/>
      <c r="B72" s="97"/>
      <c r="C72" s="98"/>
      <c r="D72" s="99">
        <f>IF(C72="",0,SUM(C$8:C72))</f>
        <v>0</v>
      </c>
      <c r="E72" s="100"/>
      <c r="F72" s="99">
        <f>IF(E72="",0,SUM(E$8:E72))</f>
        <v>0</v>
      </c>
      <c r="G72" s="101"/>
      <c r="H72" s="102"/>
      <c r="I72" s="103"/>
    </row>
    <row r="73" spans="1:9" ht="15.9" customHeight="1">
      <c r="A73" s="216"/>
      <c r="B73" s="97"/>
      <c r="C73" s="98"/>
      <c r="D73" s="99">
        <f>IF(C73="",0,SUM(C$8:C73))</f>
        <v>0</v>
      </c>
      <c r="E73" s="100"/>
      <c r="F73" s="99">
        <f>IF(E73="",0,SUM(E$8:E73))</f>
        <v>0</v>
      </c>
      <c r="G73" s="101"/>
      <c r="H73" s="102"/>
      <c r="I73" s="103"/>
    </row>
    <row r="74" spans="1:9" ht="15.9" customHeight="1">
      <c r="A74" s="216"/>
      <c r="B74" s="97"/>
      <c r="C74" s="98"/>
      <c r="D74" s="99">
        <f>IF(C74="",0,SUM(C$8:C74))</f>
        <v>0</v>
      </c>
      <c r="E74" s="100"/>
      <c r="F74" s="99">
        <f>IF(E74="",0,SUM(E$8:E74))</f>
        <v>0</v>
      </c>
      <c r="G74" s="101"/>
      <c r="H74" s="102"/>
      <c r="I74" s="103"/>
    </row>
    <row r="75" spans="1:9" ht="15.9" customHeight="1">
      <c r="A75" s="216"/>
      <c r="B75" s="97"/>
      <c r="C75" s="98"/>
      <c r="D75" s="99">
        <f>IF(C75="",0,SUM(C$8:C75))</f>
        <v>0</v>
      </c>
      <c r="E75" s="100"/>
      <c r="F75" s="99">
        <f>IF(E75="",0,SUM(E$8:E75))</f>
        <v>0</v>
      </c>
      <c r="G75" s="101"/>
      <c r="H75" s="102"/>
      <c r="I75" s="103"/>
    </row>
    <row r="76" spans="1:9" ht="15.9" customHeight="1">
      <c r="A76" s="216"/>
      <c r="B76" s="97"/>
      <c r="C76" s="98"/>
      <c r="D76" s="99">
        <f>IF(C76="",0,SUM(C$8:C76))</f>
        <v>0</v>
      </c>
      <c r="E76" s="100"/>
      <c r="F76" s="99">
        <f>IF(E76="",0,SUM(E$8:E76))</f>
        <v>0</v>
      </c>
      <c r="G76" s="101"/>
      <c r="H76" s="102"/>
      <c r="I76" s="103"/>
    </row>
    <row r="77" spans="1:9" ht="15.9" customHeight="1">
      <c r="A77" s="216"/>
      <c r="B77" s="97"/>
      <c r="C77" s="98"/>
      <c r="D77" s="99">
        <f>IF(C77="",0,SUM(C$8:C77))</f>
        <v>0</v>
      </c>
      <c r="E77" s="100"/>
      <c r="F77" s="99">
        <f>IF(E77="",0,SUM(E$8:E77))</f>
        <v>0</v>
      </c>
      <c r="G77" s="101"/>
      <c r="H77" s="102"/>
      <c r="I77" s="103"/>
    </row>
    <row r="78" spans="1:9" ht="15.9" customHeight="1">
      <c r="A78" s="216"/>
      <c r="B78" s="97"/>
      <c r="C78" s="98"/>
      <c r="D78" s="99">
        <f>IF(C78="",0,SUM(C$8:C78))</f>
        <v>0</v>
      </c>
      <c r="E78" s="100"/>
      <c r="F78" s="99">
        <f>IF(E78="",0,SUM(E$8:E78))</f>
        <v>0</v>
      </c>
      <c r="G78" s="101"/>
      <c r="H78" s="102"/>
      <c r="I78" s="103"/>
    </row>
    <row r="79" spans="1:9" ht="15.9" customHeight="1">
      <c r="A79" s="216"/>
      <c r="B79" s="97"/>
      <c r="C79" s="98"/>
      <c r="D79" s="99">
        <f>IF(C79="",0,SUM(C$8:C79))</f>
        <v>0</v>
      </c>
      <c r="E79" s="100"/>
      <c r="F79" s="99">
        <f>IF(E79="",0,SUM(E$8:E79))</f>
        <v>0</v>
      </c>
      <c r="G79" s="101"/>
      <c r="H79" s="102"/>
      <c r="I79" s="103"/>
    </row>
    <row r="80" spans="1:9" ht="15.9" customHeight="1">
      <c r="A80" s="216"/>
      <c r="B80" s="97"/>
      <c r="C80" s="98"/>
      <c r="D80" s="99">
        <f>IF(C80="",0,SUM(C$8:C80))</f>
        <v>0</v>
      </c>
      <c r="E80" s="100"/>
      <c r="F80" s="99">
        <f>IF(E80="",0,SUM(E$8:E80))</f>
        <v>0</v>
      </c>
      <c r="G80" s="101"/>
      <c r="H80" s="102"/>
      <c r="I80" s="103"/>
    </row>
    <row r="81" spans="1:9" ht="15.9" customHeight="1">
      <c r="A81" s="216"/>
      <c r="B81" s="97"/>
      <c r="C81" s="98"/>
      <c r="D81" s="99">
        <f>IF(C81="",0,SUM(C$8:C81))</f>
        <v>0</v>
      </c>
      <c r="E81" s="100"/>
      <c r="F81" s="99">
        <f>IF(E81="",0,SUM(E$8:E81))</f>
        <v>0</v>
      </c>
      <c r="G81" s="101"/>
      <c r="H81" s="102"/>
      <c r="I81" s="103"/>
    </row>
    <row r="82" spans="1:9" ht="15.9" customHeight="1">
      <c r="A82" s="216"/>
      <c r="B82" s="97"/>
      <c r="C82" s="98"/>
      <c r="D82" s="99">
        <f>IF(C82="",0,SUM(C$8:C82))</f>
        <v>0</v>
      </c>
      <c r="E82" s="100"/>
      <c r="F82" s="99">
        <f>IF(E82="",0,SUM(E$8:E82))</f>
        <v>0</v>
      </c>
      <c r="G82" s="101"/>
      <c r="H82" s="102"/>
      <c r="I82" s="103"/>
    </row>
    <row r="83" spans="1:9" ht="15.9" customHeight="1">
      <c r="A83" s="216"/>
      <c r="B83" s="97"/>
      <c r="C83" s="98"/>
      <c r="D83" s="99">
        <f>IF(C83="",0,SUM(C$8:C83))</f>
        <v>0</v>
      </c>
      <c r="E83" s="100"/>
      <c r="F83" s="99">
        <f>IF(E83="",0,SUM(E$8:E83))</f>
        <v>0</v>
      </c>
      <c r="G83" s="101"/>
      <c r="H83" s="102"/>
      <c r="I83" s="103"/>
    </row>
    <row r="84" spans="1:9" ht="15.9" customHeight="1">
      <c r="A84" s="216"/>
      <c r="B84" s="97"/>
      <c r="C84" s="98"/>
      <c r="D84" s="99">
        <f>IF(C84="",0,SUM(C$8:C84))</f>
        <v>0</v>
      </c>
      <c r="E84" s="100"/>
      <c r="F84" s="99">
        <f>IF(E84="",0,SUM(E$8:E84))</f>
        <v>0</v>
      </c>
      <c r="G84" s="101"/>
      <c r="H84" s="102"/>
      <c r="I84" s="103"/>
    </row>
    <row r="85" spans="1:9" ht="15.9" customHeight="1">
      <c r="A85" s="216"/>
      <c r="B85" s="97"/>
      <c r="C85" s="98"/>
      <c r="D85" s="99">
        <f>IF(C85="",0,SUM(C$8:C85))</f>
        <v>0</v>
      </c>
      <c r="E85" s="100"/>
      <c r="F85" s="99">
        <f>IF(E85="",0,SUM(E$8:E85))</f>
        <v>0</v>
      </c>
      <c r="G85" s="101"/>
      <c r="H85" s="102"/>
      <c r="I85" s="103"/>
    </row>
    <row r="86" spans="1:9" ht="15.9" customHeight="1">
      <c r="A86" s="216"/>
      <c r="B86" s="97"/>
      <c r="C86" s="98"/>
      <c r="D86" s="99">
        <f>IF(C86="",0,SUM(C$8:C86))</f>
        <v>0</v>
      </c>
      <c r="E86" s="100"/>
      <c r="F86" s="99">
        <f>IF(E86="",0,SUM(E$8:E86))</f>
        <v>0</v>
      </c>
      <c r="G86" s="101"/>
      <c r="H86" s="102"/>
      <c r="I86" s="103"/>
    </row>
    <row r="87" spans="1:9" ht="15.9" customHeight="1">
      <c r="A87" s="216"/>
      <c r="B87" s="97"/>
      <c r="C87" s="98"/>
      <c r="D87" s="99">
        <f>IF(C87="",0,SUM(C$8:C87))</f>
        <v>0</v>
      </c>
      <c r="E87" s="100"/>
      <c r="F87" s="99">
        <f>IF(E87="",0,SUM(E$8:E87))</f>
        <v>0</v>
      </c>
      <c r="G87" s="101"/>
      <c r="H87" s="102"/>
      <c r="I87" s="103"/>
    </row>
    <row r="88" spans="1:9" ht="15.9" customHeight="1">
      <c r="A88" s="216"/>
      <c r="B88" s="97"/>
      <c r="C88" s="98"/>
      <c r="D88" s="99">
        <f>IF(C88="",0,SUM(C$8:C88))</f>
        <v>0</v>
      </c>
      <c r="E88" s="100"/>
      <c r="F88" s="99">
        <f>IF(E88="",0,SUM(E$8:E88))</f>
        <v>0</v>
      </c>
      <c r="G88" s="101"/>
      <c r="H88" s="102"/>
      <c r="I88" s="103"/>
    </row>
    <row r="89" spans="1:9" ht="15.9" customHeight="1">
      <c r="A89" s="216"/>
      <c r="B89" s="97"/>
      <c r="C89" s="98"/>
      <c r="D89" s="99">
        <f>IF(C89="",0,SUM(C$8:C89))</f>
        <v>0</v>
      </c>
      <c r="E89" s="100"/>
      <c r="F89" s="99">
        <f>IF(E89="",0,SUM(E$8:E89))</f>
        <v>0</v>
      </c>
      <c r="G89" s="101"/>
      <c r="H89" s="102"/>
      <c r="I89" s="103"/>
    </row>
    <row r="90" spans="1:9" ht="15.9" customHeight="1">
      <c r="A90" s="216"/>
      <c r="B90" s="97"/>
      <c r="C90" s="98"/>
      <c r="D90" s="99">
        <f>IF(C90="",0,SUM(C$8:C90))</f>
        <v>0</v>
      </c>
      <c r="E90" s="100"/>
      <c r="F90" s="99">
        <f>IF(E90="",0,SUM(E$8:E90))</f>
        <v>0</v>
      </c>
      <c r="G90" s="101"/>
      <c r="H90" s="102"/>
      <c r="I90" s="103"/>
    </row>
    <row r="91" spans="1:9" ht="15.9" customHeight="1">
      <c r="A91" s="216"/>
      <c r="B91" s="97"/>
      <c r="C91" s="98"/>
      <c r="D91" s="99">
        <f>IF(C91="",0,SUM(C$8:C91))</f>
        <v>0</v>
      </c>
      <c r="E91" s="100"/>
      <c r="F91" s="99">
        <f>IF(E91="",0,SUM(E$8:E91))</f>
        <v>0</v>
      </c>
      <c r="G91" s="101"/>
      <c r="H91" s="102"/>
      <c r="I91" s="103"/>
    </row>
    <row r="92" spans="1:9" ht="15.9" customHeight="1">
      <c r="A92" s="216"/>
      <c r="B92" s="97"/>
      <c r="C92" s="98"/>
      <c r="D92" s="99">
        <f>IF(C92="",0,SUM(C$8:C92))</f>
        <v>0</v>
      </c>
      <c r="E92" s="100"/>
      <c r="F92" s="99">
        <f>IF(E92="",0,SUM(E$8:E92))</f>
        <v>0</v>
      </c>
      <c r="G92" s="101"/>
      <c r="H92" s="102"/>
      <c r="I92" s="103"/>
    </row>
    <row r="93" spans="1:9" ht="15.9" customHeight="1">
      <c r="A93" s="216"/>
      <c r="B93" s="97"/>
      <c r="C93" s="98"/>
      <c r="D93" s="99">
        <f>IF(C93="",0,SUM(C$8:C93))</f>
        <v>0</v>
      </c>
      <c r="E93" s="100"/>
      <c r="F93" s="99">
        <f>IF(E93="",0,SUM(E$8:E93))</f>
        <v>0</v>
      </c>
      <c r="G93" s="101"/>
      <c r="H93" s="102"/>
      <c r="I93" s="103"/>
    </row>
    <row r="94" spans="1:9" ht="15.9" customHeight="1">
      <c r="A94" s="216"/>
      <c r="B94" s="97"/>
      <c r="C94" s="98"/>
      <c r="D94" s="99">
        <f>IF(C94="",0,SUM(C$8:C94))</f>
        <v>0</v>
      </c>
      <c r="E94" s="100"/>
      <c r="F94" s="99">
        <f>IF(E94="",0,SUM(E$8:E94))</f>
        <v>0</v>
      </c>
      <c r="G94" s="101"/>
      <c r="H94" s="102"/>
      <c r="I94" s="103"/>
    </row>
    <row r="95" spans="1:9" ht="15.9" customHeight="1">
      <c r="A95" s="216"/>
      <c r="B95" s="97"/>
      <c r="C95" s="98"/>
      <c r="D95" s="99">
        <f>IF(C95="",0,SUM(C$8:C95))</f>
        <v>0</v>
      </c>
      <c r="E95" s="100"/>
      <c r="F95" s="99">
        <f>IF(E95="",0,SUM(E$8:E95))</f>
        <v>0</v>
      </c>
      <c r="G95" s="101"/>
      <c r="H95" s="102"/>
      <c r="I95" s="103"/>
    </row>
    <row r="96" spans="1:9" ht="15.9" customHeight="1">
      <c r="A96" s="216"/>
      <c r="B96" s="97"/>
      <c r="C96" s="98"/>
      <c r="D96" s="99">
        <f>IF(C96="",0,SUM(C$8:C96))</f>
        <v>0</v>
      </c>
      <c r="E96" s="100"/>
      <c r="F96" s="99">
        <f>IF(E96="",0,SUM(E$8:E96))</f>
        <v>0</v>
      </c>
      <c r="G96" s="101"/>
      <c r="H96" s="102"/>
      <c r="I96" s="103"/>
    </row>
    <row r="97" spans="1:9" ht="15.9" customHeight="1">
      <c r="A97" s="216"/>
      <c r="B97" s="97"/>
      <c r="C97" s="98"/>
      <c r="D97" s="99">
        <f>IF(C97="",0,SUM(C$8:C97))</f>
        <v>0</v>
      </c>
      <c r="E97" s="100"/>
      <c r="F97" s="99">
        <f>IF(E97="",0,SUM(E$8:E97))</f>
        <v>0</v>
      </c>
      <c r="G97" s="101"/>
      <c r="H97" s="102"/>
      <c r="I97" s="103"/>
    </row>
    <row r="98" spans="1:9" ht="15.9" customHeight="1">
      <c r="A98" s="216"/>
      <c r="B98" s="97"/>
      <c r="C98" s="98"/>
      <c r="D98" s="99">
        <f>IF(C98="",0,SUM(C$8:C98))</f>
        <v>0</v>
      </c>
      <c r="E98" s="100"/>
      <c r="F98" s="99">
        <f>IF(E98="",0,SUM(E$8:E98))</f>
        <v>0</v>
      </c>
      <c r="G98" s="101"/>
      <c r="H98" s="102"/>
      <c r="I98" s="103"/>
    </row>
    <row r="99" spans="1:9" ht="15.9" customHeight="1">
      <c r="A99" s="216"/>
      <c r="B99" s="97"/>
      <c r="C99" s="98"/>
      <c r="D99" s="99">
        <f>IF(C99="",0,SUM(C$8:C99))</f>
        <v>0</v>
      </c>
      <c r="E99" s="100"/>
      <c r="F99" s="99">
        <f>IF(E99="",0,SUM(E$8:E99))</f>
        <v>0</v>
      </c>
      <c r="G99" s="101"/>
      <c r="H99" s="102"/>
      <c r="I99" s="103"/>
    </row>
    <row r="100" spans="1:9" ht="15.9" customHeight="1">
      <c r="A100" s="216"/>
      <c r="B100" s="97"/>
      <c r="C100" s="98"/>
      <c r="D100" s="99">
        <f>IF(C100="",0,SUM(C$8:C100))</f>
        <v>0</v>
      </c>
      <c r="E100" s="100"/>
      <c r="F100" s="99">
        <f>IF(E100="",0,SUM(E$8:E100))</f>
        <v>0</v>
      </c>
      <c r="G100" s="101"/>
      <c r="H100" s="102"/>
      <c r="I100" s="103"/>
    </row>
    <row r="101" spans="1:9" ht="15.9" customHeight="1">
      <c r="A101" s="216"/>
      <c r="B101" s="97"/>
      <c r="C101" s="98"/>
      <c r="D101" s="99">
        <f>IF(C101="",0,SUM(C$8:C101))</f>
        <v>0</v>
      </c>
      <c r="E101" s="100"/>
      <c r="F101" s="99">
        <f>IF(E101="",0,SUM(E$8:E101))</f>
        <v>0</v>
      </c>
      <c r="G101" s="101"/>
      <c r="H101" s="102"/>
      <c r="I101" s="103"/>
    </row>
    <row r="102" spans="1:9" ht="15.9" customHeight="1">
      <c r="A102" s="216"/>
      <c r="B102" s="97"/>
      <c r="C102" s="98"/>
      <c r="D102" s="99">
        <f>IF(C102="",0,SUM(C$8:C102))</f>
        <v>0</v>
      </c>
      <c r="E102" s="100"/>
      <c r="F102" s="99">
        <f>IF(E102="",0,SUM(E$8:E102))</f>
        <v>0</v>
      </c>
      <c r="G102" s="101"/>
      <c r="H102" s="102"/>
      <c r="I102" s="103"/>
    </row>
    <row r="103" spans="1:9" ht="15.9" customHeight="1">
      <c r="A103" s="216"/>
      <c r="B103" s="97"/>
      <c r="C103" s="98"/>
      <c r="D103" s="99">
        <f>IF(C103="",0,SUM(C$8:C103))</f>
        <v>0</v>
      </c>
      <c r="E103" s="100"/>
      <c r="F103" s="99">
        <f>IF(E103="",0,SUM(E$8:E103))</f>
        <v>0</v>
      </c>
      <c r="G103" s="101"/>
      <c r="H103" s="102"/>
      <c r="I103" s="103"/>
    </row>
    <row r="104" spans="1:9" ht="15.9" customHeight="1">
      <c r="A104" s="216"/>
      <c r="B104" s="97"/>
      <c r="C104" s="98"/>
      <c r="D104" s="99">
        <f>IF(C104="",0,SUM(C$8:C104))</f>
        <v>0</v>
      </c>
      <c r="E104" s="100"/>
      <c r="F104" s="99">
        <f>IF(E104="",0,SUM(E$8:E104))</f>
        <v>0</v>
      </c>
      <c r="G104" s="101"/>
      <c r="H104" s="102"/>
      <c r="I104" s="103"/>
    </row>
    <row r="105" spans="1:9" ht="15.9" customHeight="1">
      <c r="A105" s="216"/>
      <c r="B105" s="97"/>
      <c r="C105" s="98"/>
      <c r="D105" s="99">
        <f>IF(C105="",0,SUM(C$8:C105))</f>
        <v>0</v>
      </c>
      <c r="E105" s="100"/>
      <c r="F105" s="99">
        <f>IF(E105="",0,SUM(E$8:E105))</f>
        <v>0</v>
      </c>
      <c r="G105" s="101"/>
      <c r="H105" s="102"/>
      <c r="I105" s="103"/>
    </row>
    <row r="106" spans="1:9" ht="15.9" customHeight="1">
      <c r="A106" s="216"/>
      <c r="B106" s="97"/>
      <c r="C106" s="98"/>
      <c r="D106" s="99">
        <f>IF(C106="",0,SUM(C$8:C106))</f>
        <v>0</v>
      </c>
      <c r="E106" s="100"/>
      <c r="F106" s="99">
        <f>IF(E106="",0,SUM(E$8:E106))</f>
        <v>0</v>
      </c>
      <c r="G106" s="101"/>
      <c r="H106" s="102"/>
      <c r="I106" s="103"/>
    </row>
    <row r="107" spans="1:9" ht="15.9" customHeight="1">
      <c r="A107" s="216"/>
      <c r="B107" s="97"/>
      <c r="C107" s="98"/>
      <c r="D107" s="99">
        <f>IF(C107="",0,SUM(C$8:C107))</f>
        <v>0</v>
      </c>
      <c r="E107" s="100"/>
      <c r="F107" s="99">
        <f>IF(E107="",0,SUM(E$8:E107))</f>
        <v>0</v>
      </c>
      <c r="G107" s="101"/>
      <c r="H107" s="102"/>
      <c r="I107" s="103"/>
    </row>
    <row r="108" spans="1:9" ht="15.9" customHeight="1">
      <c r="A108" s="216"/>
      <c r="B108" s="97"/>
      <c r="C108" s="98"/>
      <c r="D108" s="99">
        <f>IF(C108="",0,SUM(C$8:C108))</f>
        <v>0</v>
      </c>
      <c r="E108" s="100"/>
      <c r="F108" s="99">
        <f>IF(E108="",0,SUM(E$8:E108))</f>
        <v>0</v>
      </c>
      <c r="G108" s="101"/>
      <c r="H108" s="102"/>
      <c r="I108" s="103"/>
    </row>
    <row r="109" spans="1:9" ht="15.9" customHeight="1">
      <c r="A109" s="216"/>
      <c r="B109" s="97"/>
      <c r="C109" s="98"/>
      <c r="D109" s="99">
        <f>IF(C109="",0,SUM(C$8:C109))</f>
        <v>0</v>
      </c>
      <c r="E109" s="100"/>
      <c r="F109" s="99">
        <f>IF(E109="",0,SUM(E$8:E109))</f>
        <v>0</v>
      </c>
      <c r="G109" s="101"/>
      <c r="H109" s="102"/>
      <c r="I109" s="103"/>
    </row>
    <row r="110" spans="1:9" ht="15.9" customHeight="1">
      <c r="A110" s="216"/>
      <c r="B110" s="97"/>
      <c r="C110" s="98"/>
      <c r="D110" s="99">
        <f>IF(C110="",0,SUM(C$8:C110))</f>
        <v>0</v>
      </c>
      <c r="E110" s="100"/>
      <c r="F110" s="99">
        <f>IF(E110="",0,SUM(E$8:E110))</f>
        <v>0</v>
      </c>
      <c r="G110" s="101"/>
      <c r="H110" s="102"/>
      <c r="I110" s="103"/>
    </row>
    <row r="111" spans="1:9" ht="15.9" customHeight="1">
      <c r="A111" s="216"/>
      <c r="B111" s="97"/>
      <c r="C111" s="98"/>
      <c r="D111" s="99">
        <f>IF(C111="",0,SUM(C$8:C111))</f>
        <v>0</v>
      </c>
      <c r="E111" s="100"/>
      <c r="F111" s="99">
        <f>IF(E111="",0,SUM(E$8:E111))</f>
        <v>0</v>
      </c>
      <c r="G111" s="101"/>
      <c r="H111" s="102"/>
      <c r="I111" s="103"/>
    </row>
    <row r="112" spans="1:9" ht="15.9" customHeight="1">
      <c r="A112" s="216"/>
      <c r="B112" s="97"/>
      <c r="C112" s="98"/>
      <c r="D112" s="99">
        <f>IF(C112="",0,SUM(C$8:C112))</f>
        <v>0</v>
      </c>
      <c r="E112" s="100"/>
      <c r="F112" s="99">
        <f>IF(E112="",0,SUM(E$8:E112))</f>
        <v>0</v>
      </c>
      <c r="G112" s="101"/>
      <c r="H112" s="102"/>
      <c r="I112" s="103"/>
    </row>
    <row r="113" spans="1:9" ht="15.9" customHeight="1">
      <c r="A113" s="216"/>
      <c r="B113" s="97"/>
      <c r="C113" s="98"/>
      <c r="D113" s="99">
        <f>IF(C113="",0,SUM(C$8:C113))</f>
        <v>0</v>
      </c>
      <c r="E113" s="100"/>
      <c r="F113" s="99">
        <f>IF(E113="",0,SUM(E$8:E113))</f>
        <v>0</v>
      </c>
      <c r="G113" s="101"/>
      <c r="H113" s="102"/>
      <c r="I113" s="103"/>
    </row>
    <row r="114" spans="1:9" ht="15.9" customHeight="1">
      <c r="A114" s="216"/>
      <c r="B114" s="97"/>
      <c r="C114" s="98"/>
      <c r="D114" s="99">
        <f>IF(C114="",0,SUM(C$8:C114))</f>
        <v>0</v>
      </c>
      <c r="E114" s="100"/>
      <c r="F114" s="99">
        <f>IF(E114="",0,SUM(E$8:E114))</f>
        <v>0</v>
      </c>
      <c r="G114" s="101"/>
      <c r="H114" s="102"/>
      <c r="I114" s="103"/>
    </row>
    <row r="115" spans="1:9" ht="15.9" customHeight="1">
      <c r="A115" s="216"/>
      <c r="B115" s="97"/>
      <c r="C115" s="98"/>
      <c r="D115" s="99">
        <f>IF(C115="",0,SUM(C$8:C115))</f>
        <v>0</v>
      </c>
      <c r="E115" s="100"/>
      <c r="F115" s="99">
        <f>IF(E115="",0,SUM(E$8:E115))</f>
        <v>0</v>
      </c>
      <c r="G115" s="101"/>
      <c r="H115" s="102"/>
      <c r="I115" s="103"/>
    </row>
    <row r="116" spans="1:9" ht="15.9" customHeight="1">
      <c r="A116" s="216"/>
      <c r="B116" s="97"/>
      <c r="C116" s="98"/>
      <c r="D116" s="99">
        <f>IF(C116="",0,SUM(C$8:C116))</f>
        <v>0</v>
      </c>
      <c r="E116" s="100"/>
      <c r="F116" s="99">
        <f>IF(E116="",0,SUM(E$8:E116))</f>
        <v>0</v>
      </c>
      <c r="G116" s="101"/>
      <c r="H116" s="102"/>
      <c r="I116" s="103"/>
    </row>
    <row r="117" spans="1:9" ht="15.9" customHeight="1">
      <c r="A117" s="216"/>
      <c r="B117" s="97"/>
      <c r="C117" s="98"/>
      <c r="D117" s="99">
        <f>IF(C117="",0,SUM(C$8:C117))</f>
        <v>0</v>
      </c>
      <c r="E117" s="100"/>
      <c r="F117" s="99">
        <f>IF(E117="",0,SUM(E$8:E117))</f>
        <v>0</v>
      </c>
      <c r="G117" s="101"/>
      <c r="H117" s="102"/>
      <c r="I117" s="103"/>
    </row>
    <row r="118" spans="1:9" ht="15.9" customHeight="1">
      <c r="A118" s="216"/>
      <c r="B118" s="97"/>
      <c r="C118" s="98"/>
      <c r="D118" s="99">
        <f>IF(C118="",0,SUM(C$8:C118))</f>
        <v>0</v>
      </c>
      <c r="E118" s="100"/>
      <c r="F118" s="99">
        <f>IF(E118="",0,SUM(E$8:E118))</f>
        <v>0</v>
      </c>
      <c r="G118" s="101"/>
      <c r="H118" s="102"/>
      <c r="I118" s="103"/>
    </row>
    <row r="119" spans="1:9" ht="15.9" customHeight="1">
      <c r="A119" s="216"/>
      <c r="B119" s="97"/>
      <c r="C119" s="98"/>
      <c r="D119" s="99">
        <f>IF(C119="",0,SUM(C$8:C119))</f>
        <v>0</v>
      </c>
      <c r="E119" s="100"/>
      <c r="F119" s="99">
        <f>IF(E119="",0,SUM(E$8:E119))</f>
        <v>0</v>
      </c>
      <c r="G119" s="101"/>
      <c r="H119" s="102"/>
      <c r="I119" s="103"/>
    </row>
    <row r="120" spans="1:9" ht="15.9" customHeight="1">
      <c r="A120" s="216"/>
      <c r="B120" s="97"/>
      <c r="C120" s="98"/>
      <c r="D120" s="99">
        <f>IF(C120="",0,SUM(C$8:C120))</f>
        <v>0</v>
      </c>
      <c r="E120" s="100"/>
      <c r="F120" s="99">
        <f>IF(E120="",0,SUM(E$8:E120))</f>
        <v>0</v>
      </c>
      <c r="G120" s="101"/>
      <c r="H120" s="102"/>
      <c r="I120" s="103"/>
    </row>
    <row r="121" spans="1:9" ht="15.9" customHeight="1">
      <c r="A121" s="216"/>
      <c r="B121" s="97"/>
      <c r="C121" s="98"/>
      <c r="D121" s="99">
        <f>IF(C121="",0,SUM(C$8:C121))</f>
        <v>0</v>
      </c>
      <c r="E121" s="100"/>
      <c r="F121" s="99">
        <f>IF(E121="",0,SUM(E$8:E121))</f>
        <v>0</v>
      </c>
      <c r="G121" s="101"/>
      <c r="H121" s="102"/>
      <c r="I121" s="103"/>
    </row>
    <row r="122" spans="1:9" ht="15.9" customHeight="1">
      <c r="A122" s="216"/>
      <c r="B122" s="97"/>
      <c r="C122" s="98"/>
      <c r="D122" s="99">
        <f>IF(C122="",0,SUM(C$8:C122))</f>
        <v>0</v>
      </c>
      <c r="E122" s="100"/>
      <c r="F122" s="99">
        <f>IF(E122="",0,SUM(E$8:E122))</f>
        <v>0</v>
      </c>
      <c r="G122" s="101"/>
      <c r="H122" s="102"/>
      <c r="I122" s="103"/>
    </row>
    <row r="123" spans="1:9" ht="15.9" customHeight="1">
      <c r="A123" s="216"/>
      <c r="B123" s="97"/>
      <c r="C123" s="98"/>
      <c r="D123" s="99">
        <f>IF(C123="",0,SUM(C$8:C123))</f>
        <v>0</v>
      </c>
      <c r="E123" s="100"/>
      <c r="F123" s="99">
        <f>IF(E123="",0,SUM(E$8:E123))</f>
        <v>0</v>
      </c>
      <c r="G123" s="101"/>
      <c r="H123" s="102"/>
      <c r="I123" s="103"/>
    </row>
    <row r="124" spans="1:9" ht="15.9" customHeight="1">
      <c r="A124" s="216"/>
      <c r="B124" s="97"/>
      <c r="C124" s="98"/>
      <c r="D124" s="99">
        <f>IF(C124="",0,SUM(C$8:C124))</f>
        <v>0</v>
      </c>
      <c r="E124" s="100"/>
      <c r="F124" s="99">
        <f>IF(E124="",0,SUM(E$8:E124))</f>
        <v>0</v>
      </c>
      <c r="G124" s="101"/>
      <c r="H124" s="102"/>
      <c r="I124" s="103"/>
    </row>
    <row r="125" spans="1:9" ht="15.9" customHeight="1">
      <c r="A125" s="216"/>
      <c r="B125" s="97"/>
      <c r="C125" s="98"/>
      <c r="D125" s="99">
        <f>IF(C125="",0,SUM(C$8:C125))</f>
        <v>0</v>
      </c>
      <c r="E125" s="100"/>
      <c r="F125" s="99">
        <f>IF(E125="",0,SUM(E$8:E125))</f>
        <v>0</v>
      </c>
      <c r="G125" s="101"/>
      <c r="H125" s="102"/>
      <c r="I125" s="103"/>
    </row>
    <row r="126" spans="1:9" ht="15.9" customHeight="1">
      <c r="A126" s="216"/>
      <c r="B126" s="97"/>
      <c r="C126" s="98"/>
      <c r="D126" s="99">
        <f>IF(C126="",0,SUM(C$8:C126))</f>
        <v>0</v>
      </c>
      <c r="E126" s="100"/>
      <c r="F126" s="99">
        <f>IF(E126="",0,SUM(E$8:E126))</f>
        <v>0</v>
      </c>
      <c r="G126" s="101"/>
      <c r="H126" s="102"/>
      <c r="I126" s="103"/>
    </row>
    <row r="127" spans="1:9" ht="15.9" customHeight="1">
      <c r="A127" s="216"/>
      <c r="B127" s="97"/>
      <c r="C127" s="98"/>
      <c r="D127" s="99">
        <f>IF(C127="",0,SUM(C$8:C127))</f>
        <v>0</v>
      </c>
      <c r="E127" s="100"/>
      <c r="F127" s="99">
        <f>IF(E127="",0,SUM(E$8:E127))</f>
        <v>0</v>
      </c>
      <c r="G127" s="101"/>
      <c r="H127" s="102"/>
      <c r="I127" s="103"/>
    </row>
    <row r="128" spans="1:9" ht="15.9" customHeight="1">
      <c r="A128" s="216"/>
      <c r="B128" s="97"/>
      <c r="C128" s="98"/>
      <c r="D128" s="99">
        <f>IF(C128="",0,SUM(C$8:C128))</f>
        <v>0</v>
      </c>
      <c r="E128" s="100"/>
      <c r="F128" s="99">
        <f>IF(E128="",0,SUM(E$8:E128))</f>
        <v>0</v>
      </c>
      <c r="G128" s="101"/>
      <c r="H128" s="102"/>
      <c r="I128" s="103"/>
    </row>
    <row r="129" spans="1:9" ht="15.9" customHeight="1">
      <c r="A129" s="216"/>
      <c r="B129" s="97"/>
      <c r="C129" s="98"/>
      <c r="D129" s="99">
        <f>IF(C129="",0,SUM(C$8:C129))</f>
        <v>0</v>
      </c>
      <c r="E129" s="100"/>
      <c r="F129" s="99">
        <f>IF(E129="",0,SUM(E$8:E129))</f>
        <v>0</v>
      </c>
      <c r="G129" s="101"/>
      <c r="H129" s="102"/>
      <c r="I129" s="103"/>
    </row>
    <row r="130" spans="1:9" ht="15.9" customHeight="1">
      <c r="A130" s="216"/>
      <c r="B130" s="97"/>
      <c r="C130" s="98"/>
      <c r="D130" s="99">
        <f>IF(C130="",0,SUM(C$8:C130))</f>
        <v>0</v>
      </c>
      <c r="E130" s="100"/>
      <c r="F130" s="99">
        <f>IF(E130="",0,SUM(E$8:E130))</f>
        <v>0</v>
      </c>
      <c r="G130" s="101"/>
      <c r="H130" s="102"/>
      <c r="I130" s="103"/>
    </row>
    <row r="131" spans="1:9" ht="15.9" customHeight="1">
      <c r="A131" s="216"/>
      <c r="B131" s="97"/>
      <c r="C131" s="98"/>
      <c r="D131" s="99">
        <f>IF(C131="",0,SUM(C$8:C131))</f>
        <v>0</v>
      </c>
      <c r="E131" s="100"/>
      <c r="F131" s="99">
        <f>IF(E131="",0,SUM(E$8:E131))</f>
        <v>0</v>
      </c>
      <c r="G131" s="101"/>
      <c r="H131" s="102"/>
      <c r="I131" s="103"/>
    </row>
    <row r="132" spans="1:9" ht="15.9" customHeight="1">
      <c r="A132" s="216"/>
      <c r="B132" s="97"/>
      <c r="C132" s="98"/>
      <c r="D132" s="99">
        <f>IF(C132="",0,SUM(C$8:C132))</f>
        <v>0</v>
      </c>
      <c r="E132" s="100"/>
      <c r="F132" s="99">
        <f>IF(E132="",0,SUM(E$8:E132))</f>
        <v>0</v>
      </c>
      <c r="G132" s="101"/>
      <c r="H132" s="102"/>
      <c r="I132" s="103"/>
    </row>
    <row r="133" spans="1:9" ht="15.9" customHeight="1">
      <c r="A133" s="216"/>
      <c r="B133" s="97"/>
      <c r="C133" s="98"/>
      <c r="D133" s="99">
        <f>IF(C133="",0,SUM(C$8:C133))</f>
        <v>0</v>
      </c>
      <c r="E133" s="100"/>
      <c r="F133" s="99">
        <f>IF(E133="",0,SUM(E$8:E133))</f>
        <v>0</v>
      </c>
      <c r="G133" s="101"/>
      <c r="H133" s="102"/>
      <c r="I133" s="103"/>
    </row>
    <row r="134" spans="1:9" ht="15.9" customHeight="1">
      <c r="A134" s="216"/>
      <c r="B134" s="97"/>
      <c r="C134" s="98"/>
      <c r="D134" s="99">
        <f>IF(C134="",0,SUM(C$8:C134))</f>
        <v>0</v>
      </c>
      <c r="E134" s="100"/>
      <c r="F134" s="99">
        <f>IF(E134="",0,SUM(E$8:E134))</f>
        <v>0</v>
      </c>
      <c r="G134" s="101"/>
      <c r="H134" s="102"/>
      <c r="I134" s="103"/>
    </row>
    <row r="135" spans="1:9" ht="15.9" customHeight="1">
      <c r="A135" s="216"/>
      <c r="B135" s="97"/>
      <c r="C135" s="98"/>
      <c r="D135" s="99">
        <f>IF(C135="",0,SUM(C$8:C135))</f>
        <v>0</v>
      </c>
      <c r="E135" s="100"/>
      <c r="F135" s="99">
        <f>IF(E135="",0,SUM(E$8:E135))</f>
        <v>0</v>
      </c>
      <c r="G135" s="101"/>
      <c r="H135" s="102"/>
      <c r="I135" s="103"/>
    </row>
    <row r="136" spans="1:9" ht="15.9" customHeight="1">
      <c r="A136" s="216"/>
      <c r="B136" s="97"/>
      <c r="C136" s="98"/>
      <c r="D136" s="99">
        <f>IF(C136="",0,SUM(C$8:C136))</f>
        <v>0</v>
      </c>
      <c r="E136" s="100"/>
      <c r="F136" s="99">
        <f>IF(E136="",0,SUM(E$8:E136))</f>
        <v>0</v>
      </c>
      <c r="G136" s="101"/>
      <c r="H136" s="102"/>
      <c r="I136" s="103"/>
    </row>
    <row r="137" spans="1:9" ht="15.9" customHeight="1">
      <c r="A137" s="216"/>
      <c r="B137" s="97"/>
      <c r="C137" s="98"/>
      <c r="D137" s="99">
        <f>IF(C137="",0,SUM(C$8:C137))</f>
        <v>0</v>
      </c>
      <c r="E137" s="100"/>
      <c r="F137" s="99">
        <f>IF(E137="",0,SUM(E$8:E137))</f>
        <v>0</v>
      </c>
      <c r="G137" s="101"/>
      <c r="H137" s="102"/>
      <c r="I137" s="103"/>
    </row>
    <row r="138" spans="1:9" ht="15.9" customHeight="1">
      <c r="A138" s="216"/>
      <c r="B138" s="97"/>
      <c r="C138" s="98"/>
      <c r="D138" s="99">
        <f>IF(C138="",0,SUM(C$8:C138))</f>
        <v>0</v>
      </c>
      <c r="E138" s="100"/>
      <c r="F138" s="99">
        <f>IF(E138="",0,SUM(E$8:E138))</f>
        <v>0</v>
      </c>
      <c r="G138" s="101"/>
      <c r="H138" s="102"/>
      <c r="I138" s="103"/>
    </row>
    <row r="139" spans="1:9" ht="15.9" customHeight="1">
      <c r="A139" s="216"/>
      <c r="B139" s="97"/>
      <c r="C139" s="98"/>
      <c r="D139" s="99">
        <f>IF(C139="",0,SUM(C$8:C139))</f>
        <v>0</v>
      </c>
      <c r="E139" s="100"/>
      <c r="F139" s="99">
        <f>IF(E139="",0,SUM(E$8:E139))</f>
        <v>0</v>
      </c>
      <c r="G139" s="101"/>
      <c r="H139" s="102"/>
      <c r="I139" s="103"/>
    </row>
    <row r="140" spans="1:9" ht="15.9" customHeight="1">
      <c r="A140" s="216"/>
      <c r="B140" s="97"/>
      <c r="C140" s="98"/>
      <c r="D140" s="99">
        <f>IF(C140="",0,SUM(C$8:C140))</f>
        <v>0</v>
      </c>
      <c r="E140" s="100"/>
      <c r="F140" s="99">
        <f>IF(E140="",0,SUM(E$8:E140))</f>
        <v>0</v>
      </c>
      <c r="G140" s="101"/>
      <c r="H140" s="102"/>
      <c r="I140" s="103"/>
    </row>
    <row r="141" spans="1:9" ht="15.9" customHeight="1">
      <c r="A141" s="216"/>
      <c r="B141" s="97"/>
      <c r="C141" s="98"/>
      <c r="D141" s="99">
        <f>IF(C141="",0,SUM(C$8:C141))</f>
        <v>0</v>
      </c>
      <c r="E141" s="100"/>
      <c r="F141" s="99">
        <f>IF(E141="",0,SUM(E$8:E141))</f>
        <v>0</v>
      </c>
      <c r="G141" s="101"/>
      <c r="H141" s="102"/>
      <c r="I141" s="103"/>
    </row>
    <row r="142" spans="1:9" ht="15.9" customHeight="1">
      <c r="A142" s="216"/>
      <c r="B142" s="97"/>
      <c r="C142" s="98"/>
      <c r="D142" s="99">
        <f>IF(C142="",0,SUM(C$8:C142))</f>
        <v>0</v>
      </c>
      <c r="E142" s="100"/>
      <c r="F142" s="99">
        <f>IF(E142="",0,SUM(E$8:E142))</f>
        <v>0</v>
      </c>
      <c r="G142" s="101"/>
      <c r="H142" s="102"/>
      <c r="I142" s="103"/>
    </row>
    <row r="143" spans="1:9" ht="15.9" customHeight="1">
      <c r="A143" s="216"/>
      <c r="B143" s="97"/>
      <c r="C143" s="98"/>
      <c r="D143" s="99">
        <f>IF(C143="",0,SUM(C$8:C143))</f>
        <v>0</v>
      </c>
      <c r="E143" s="100"/>
      <c r="F143" s="99">
        <f>IF(E143="",0,SUM(E$8:E143))</f>
        <v>0</v>
      </c>
      <c r="G143" s="101"/>
      <c r="H143" s="102"/>
      <c r="I143" s="103"/>
    </row>
    <row r="144" spans="1:9" ht="15.9" customHeight="1">
      <c r="A144" s="216"/>
      <c r="B144" s="97"/>
      <c r="C144" s="98"/>
      <c r="D144" s="99">
        <f>IF(C144="",0,SUM(C$8:C144))</f>
        <v>0</v>
      </c>
      <c r="E144" s="100"/>
      <c r="F144" s="99">
        <f>IF(E144="",0,SUM(E$8:E144))</f>
        <v>0</v>
      </c>
      <c r="G144" s="101"/>
      <c r="H144" s="102"/>
      <c r="I144" s="103"/>
    </row>
    <row r="145" spans="1:9" ht="15.9" customHeight="1">
      <c r="A145" s="216"/>
      <c r="B145" s="97"/>
      <c r="C145" s="98"/>
      <c r="D145" s="99">
        <f>IF(C145="",0,SUM(C$8:C145))</f>
        <v>0</v>
      </c>
      <c r="E145" s="100"/>
      <c r="F145" s="99">
        <f>IF(E145="",0,SUM(E$8:E145))</f>
        <v>0</v>
      </c>
      <c r="G145" s="101"/>
      <c r="H145" s="102"/>
      <c r="I145" s="103"/>
    </row>
    <row r="146" spans="1:9" ht="15.9" customHeight="1">
      <c r="A146" s="216"/>
      <c r="B146" s="97"/>
      <c r="C146" s="98"/>
      <c r="D146" s="99">
        <f>IF(C146="",0,SUM(C$8:C146))</f>
        <v>0</v>
      </c>
      <c r="E146" s="100"/>
      <c r="F146" s="99">
        <f>IF(E146="",0,SUM(E$8:E146))</f>
        <v>0</v>
      </c>
      <c r="G146" s="101"/>
      <c r="H146" s="102"/>
      <c r="I146" s="103"/>
    </row>
    <row r="147" spans="1:9" ht="15.9" customHeight="1">
      <c r="A147" s="216"/>
      <c r="B147" s="97"/>
      <c r="C147" s="98"/>
      <c r="D147" s="99">
        <f>IF(C147="",0,SUM(C$8:C147))</f>
        <v>0</v>
      </c>
      <c r="E147" s="100"/>
      <c r="F147" s="99">
        <f>IF(E147="",0,SUM(E$8:E147))</f>
        <v>0</v>
      </c>
      <c r="G147" s="101"/>
      <c r="H147" s="102"/>
      <c r="I147" s="103"/>
    </row>
    <row r="148" spans="1:9" ht="15.9" customHeight="1">
      <c r="A148" s="216"/>
      <c r="B148" s="97"/>
      <c r="C148" s="98"/>
      <c r="D148" s="99">
        <f>IF(C148="",0,SUM(C$8:C148))</f>
        <v>0</v>
      </c>
      <c r="E148" s="100"/>
      <c r="F148" s="99">
        <f>IF(E148="",0,SUM(E$8:E148))</f>
        <v>0</v>
      </c>
      <c r="G148" s="101"/>
      <c r="H148" s="102"/>
      <c r="I148" s="103"/>
    </row>
    <row r="149" spans="1:9" ht="15.9" customHeight="1">
      <c r="A149" s="216"/>
      <c r="B149" s="97"/>
      <c r="C149" s="98"/>
      <c r="D149" s="99">
        <f>IF(C149="",0,SUM(C$8:C149))</f>
        <v>0</v>
      </c>
      <c r="E149" s="100"/>
      <c r="F149" s="99">
        <f>IF(E149="",0,SUM(E$8:E149))</f>
        <v>0</v>
      </c>
      <c r="G149" s="101"/>
      <c r="H149" s="102"/>
      <c r="I149" s="103"/>
    </row>
    <row r="150" spans="1:9" ht="15.9" customHeight="1">
      <c r="A150" s="216"/>
      <c r="B150" s="97"/>
      <c r="C150" s="98"/>
      <c r="D150" s="99">
        <f>IF(C150="",0,SUM(C$8:C150))</f>
        <v>0</v>
      </c>
      <c r="E150" s="100"/>
      <c r="F150" s="99">
        <f>IF(E150="",0,SUM(E$8:E150))</f>
        <v>0</v>
      </c>
      <c r="G150" s="101"/>
      <c r="H150" s="102"/>
      <c r="I150" s="103"/>
    </row>
    <row r="151" spans="1:9" ht="15.9" customHeight="1">
      <c r="A151" s="216"/>
      <c r="B151" s="97"/>
      <c r="C151" s="98"/>
      <c r="D151" s="99">
        <f>IF(C151="",0,SUM(C$8:C151))</f>
        <v>0</v>
      </c>
      <c r="E151" s="100"/>
      <c r="F151" s="99">
        <f>IF(E151="",0,SUM(E$8:E151))</f>
        <v>0</v>
      </c>
      <c r="G151" s="101"/>
      <c r="H151" s="102"/>
      <c r="I151" s="103"/>
    </row>
    <row r="152" spans="1:9" ht="15.9" customHeight="1">
      <c r="A152" s="216"/>
      <c r="B152" s="97"/>
      <c r="C152" s="98"/>
      <c r="D152" s="99">
        <f>IF(C152="",0,SUM(C$8:C152))</f>
        <v>0</v>
      </c>
      <c r="E152" s="100"/>
      <c r="F152" s="99">
        <f>IF(E152="",0,SUM(E$8:E152))</f>
        <v>0</v>
      </c>
      <c r="G152" s="101"/>
      <c r="H152" s="102"/>
      <c r="I152" s="103"/>
    </row>
    <row r="153" spans="1:9" ht="15.9" customHeight="1">
      <c r="A153" s="216"/>
      <c r="B153" s="97"/>
      <c r="C153" s="98"/>
      <c r="D153" s="99">
        <f>IF(C153="",0,SUM(C$8:C153))</f>
        <v>0</v>
      </c>
      <c r="E153" s="100"/>
      <c r="F153" s="99">
        <f>IF(E153="",0,SUM(E$8:E153))</f>
        <v>0</v>
      </c>
      <c r="G153" s="101"/>
      <c r="H153" s="102"/>
      <c r="I153" s="103"/>
    </row>
    <row r="154" spans="1:9" ht="15.9" customHeight="1">
      <c r="A154" s="216"/>
      <c r="B154" s="97"/>
      <c r="C154" s="98"/>
      <c r="D154" s="99">
        <f>IF(C154="",0,SUM(C$8:C154))</f>
        <v>0</v>
      </c>
      <c r="E154" s="100"/>
      <c r="F154" s="99">
        <f>IF(E154="",0,SUM(E$8:E154))</f>
        <v>0</v>
      </c>
      <c r="G154" s="101"/>
      <c r="H154" s="102"/>
      <c r="I154" s="103"/>
    </row>
    <row r="155" spans="1:9" ht="15.9" customHeight="1">
      <c r="A155" s="216"/>
      <c r="B155" s="97"/>
      <c r="C155" s="98"/>
      <c r="D155" s="99">
        <f>IF(C155="",0,SUM(C$8:C155))</f>
        <v>0</v>
      </c>
      <c r="E155" s="100"/>
      <c r="F155" s="99">
        <f>IF(E155="",0,SUM(E$8:E155))</f>
        <v>0</v>
      </c>
      <c r="G155" s="101"/>
      <c r="H155" s="102"/>
      <c r="I155" s="103"/>
    </row>
    <row r="156" spans="1:9" ht="15.9" customHeight="1">
      <c r="A156" s="216"/>
      <c r="B156" s="97"/>
      <c r="C156" s="98"/>
      <c r="D156" s="99">
        <f>IF(C156="",0,SUM(C$8:C156))</f>
        <v>0</v>
      </c>
      <c r="E156" s="100"/>
      <c r="F156" s="99">
        <f>IF(E156="",0,SUM(E$8:E156))</f>
        <v>0</v>
      </c>
      <c r="G156" s="101"/>
      <c r="H156" s="102"/>
      <c r="I156" s="103"/>
    </row>
    <row r="157" spans="1:9" ht="15.9" customHeight="1">
      <c r="A157" s="216"/>
      <c r="B157" s="97"/>
      <c r="C157" s="98"/>
      <c r="D157" s="99">
        <f>IF(C157="",0,SUM(C$8:C157))</f>
        <v>0</v>
      </c>
      <c r="E157" s="100"/>
      <c r="F157" s="99">
        <f>IF(E157="",0,SUM(E$8:E157))</f>
        <v>0</v>
      </c>
      <c r="G157" s="101"/>
      <c r="H157" s="102"/>
      <c r="I157" s="103"/>
    </row>
    <row r="158" spans="1:9" ht="15.9" customHeight="1">
      <c r="A158" s="216"/>
      <c r="B158" s="97"/>
      <c r="C158" s="98"/>
      <c r="D158" s="99">
        <f>IF(C158="",0,SUM(C$8:C158))</f>
        <v>0</v>
      </c>
      <c r="E158" s="100"/>
      <c r="F158" s="99">
        <f>IF(E158="",0,SUM(E$8:E158))</f>
        <v>0</v>
      </c>
      <c r="G158" s="101"/>
      <c r="H158" s="102"/>
      <c r="I158" s="103"/>
    </row>
    <row r="159" spans="1:9" ht="15.9" customHeight="1">
      <c r="A159" s="216"/>
      <c r="B159" s="97"/>
      <c r="C159" s="98"/>
      <c r="D159" s="99">
        <f>IF(C159="",0,SUM(C$8:C159))</f>
        <v>0</v>
      </c>
      <c r="E159" s="100"/>
      <c r="F159" s="99">
        <f>IF(E159="",0,SUM(E$8:E159))</f>
        <v>0</v>
      </c>
      <c r="G159" s="101"/>
      <c r="H159" s="102"/>
      <c r="I159" s="103"/>
    </row>
    <row r="160" spans="1:9" ht="15.9" customHeight="1">
      <c r="A160" s="216"/>
      <c r="B160" s="97"/>
      <c r="C160" s="98"/>
      <c r="D160" s="99">
        <f>IF(C160="",0,SUM(C$8:C160))</f>
        <v>0</v>
      </c>
      <c r="E160" s="100"/>
      <c r="F160" s="99">
        <f>IF(E160="",0,SUM(E$8:E160))</f>
        <v>0</v>
      </c>
      <c r="G160" s="101"/>
      <c r="H160" s="102"/>
      <c r="I160" s="103"/>
    </row>
    <row r="161" spans="1:9" ht="15.9" customHeight="1">
      <c r="A161" s="216"/>
      <c r="B161" s="97"/>
      <c r="C161" s="98"/>
      <c r="D161" s="99">
        <f>IF(C161="",0,SUM(C$8:C161))</f>
        <v>0</v>
      </c>
      <c r="E161" s="100"/>
      <c r="F161" s="99">
        <f>IF(E161="",0,SUM(E$8:E161))</f>
        <v>0</v>
      </c>
      <c r="G161" s="101"/>
      <c r="H161" s="102"/>
      <c r="I161" s="103"/>
    </row>
    <row r="162" spans="1:9" ht="15.9" customHeight="1">
      <c r="A162" s="216"/>
      <c r="B162" s="97"/>
      <c r="C162" s="98"/>
      <c r="D162" s="99">
        <f>IF(C162="",0,SUM(C$8:C162))</f>
        <v>0</v>
      </c>
      <c r="E162" s="100"/>
      <c r="F162" s="99">
        <f>IF(E162="",0,SUM(E$8:E162))</f>
        <v>0</v>
      </c>
      <c r="G162" s="101"/>
      <c r="H162" s="102"/>
      <c r="I162" s="103"/>
    </row>
    <row r="163" spans="1:9" ht="15.9" customHeight="1">
      <c r="A163" s="216"/>
      <c r="B163" s="97"/>
      <c r="C163" s="98"/>
      <c r="D163" s="99">
        <f>IF(C163="",0,SUM(C$8:C163))</f>
        <v>0</v>
      </c>
      <c r="E163" s="100"/>
      <c r="F163" s="99">
        <f>IF(E163="",0,SUM(E$8:E163))</f>
        <v>0</v>
      </c>
      <c r="G163" s="101"/>
      <c r="H163" s="102"/>
      <c r="I163" s="103"/>
    </row>
    <row r="164" spans="1:9" ht="15.9" customHeight="1">
      <c r="A164" s="216"/>
      <c r="B164" s="97"/>
      <c r="C164" s="98"/>
      <c r="D164" s="99">
        <f>IF(C164="",0,SUM(C$8:C164))</f>
        <v>0</v>
      </c>
      <c r="E164" s="100"/>
      <c r="F164" s="99">
        <f>IF(E164="",0,SUM(E$8:E164))</f>
        <v>0</v>
      </c>
      <c r="G164" s="101"/>
      <c r="H164" s="102"/>
      <c r="I164" s="103"/>
    </row>
    <row r="165" spans="1:9" ht="15.9" customHeight="1">
      <c r="A165" s="216"/>
      <c r="B165" s="97"/>
      <c r="C165" s="98"/>
      <c r="D165" s="99">
        <f>IF(C165="",0,SUM(C$8:C165))</f>
        <v>0</v>
      </c>
      <c r="E165" s="100"/>
      <c r="F165" s="99">
        <f>IF(E165="",0,SUM(E$8:E165))</f>
        <v>0</v>
      </c>
      <c r="G165" s="101"/>
      <c r="H165" s="102"/>
      <c r="I165" s="103"/>
    </row>
    <row r="166" spans="1:9" ht="15.9" customHeight="1">
      <c r="A166" s="216"/>
      <c r="B166" s="97"/>
      <c r="C166" s="98"/>
      <c r="D166" s="99">
        <f>IF(C166="",0,SUM(C$8:C166))</f>
        <v>0</v>
      </c>
      <c r="E166" s="100"/>
      <c r="F166" s="99">
        <f>IF(E166="",0,SUM(E$8:E166))</f>
        <v>0</v>
      </c>
      <c r="G166" s="101"/>
      <c r="H166" s="102"/>
      <c r="I166" s="103"/>
    </row>
    <row r="167" spans="1:9" ht="15.9" customHeight="1">
      <c r="A167" s="216"/>
      <c r="B167" s="97"/>
      <c r="C167" s="98"/>
      <c r="D167" s="99">
        <f>IF(C167="",0,SUM(C$8:C167))</f>
        <v>0</v>
      </c>
      <c r="E167" s="100"/>
      <c r="F167" s="99">
        <f>IF(E167="",0,SUM(E$8:E167))</f>
        <v>0</v>
      </c>
      <c r="G167" s="101"/>
      <c r="H167" s="102"/>
      <c r="I167" s="103"/>
    </row>
    <row r="168" spans="1:9" ht="15.9" customHeight="1">
      <c r="A168" s="216"/>
      <c r="B168" s="97"/>
      <c r="C168" s="98"/>
      <c r="D168" s="99">
        <f>IF(C168="",0,SUM(C$8:C168))</f>
        <v>0</v>
      </c>
      <c r="E168" s="100"/>
      <c r="F168" s="99">
        <f>IF(E168="",0,SUM(E$8:E168))</f>
        <v>0</v>
      </c>
      <c r="G168" s="101"/>
      <c r="H168" s="102"/>
      <c r="I168" s="103"/>
    </row>
    <row r="169" spans="1:9" ht="15.9" customHeight="1">
      <c r="A169" s="216"/>
      <c r="B169" s="97"/>
      <c r="C169" s="98"/>
      <c r="D169" s="99">
        <f>IF(C169="",0,SUM(C$8:C169))</f>
        <v>0</v>
      </c>
      <c r="E169" s="100"/>
      <c r="F169" s="99">
        <f>IF(E169="",0,SUM(E$8:E169))</f>
        <v>0</v>
      </c>
      <c r="G169" s="101"/>
      <c r="H169" s="102"/>
      <c r="I169" s="103"/>
    </row>
    <row r="170" spans="1:9" ht="15.9" customHeight="1">
      <c r="A170" s="216"/>
      <c r="B170" s="97"/>
      <c r="C170" s="98"/>
      <c r="D170" s="99">
        <f>IF(C170="",0,SUM(C$8:C170))</f>
        <v>0</v>
      </c>
      <c r="E170" s="100"/>
      <c r="F170" s="99">
        <f>IF(E170="",0,SUM(E$8:E170))</f>
        <v>0</v>
      </c>
      <c r="G170" s="101"/>
      <c r="H170" s="102"/>
      <c r="I170" s="103"/>
    </row>
    <row r="171" spans="1:9" ht="15.9" customHeight="1">
      <c r="A171" s="216"/>
      <c r="B171" s="97"/>
      <c r="C171" s="98"/>
      <c r="D171" s="99">
        <f>IF(C171="",0,SUM(C$8:C171))</f>
        <v>0</v>
      </c>
      <c r="E171" s="100"/>
      <c r="F171" s="99">
        <f>IF(E171="",0,SUM(E$8:E171))</f>
        <v>0</v>
      </c>
      <c r="G171" s="101"/>
      <c r="H171" s="102"/>
      <c r="I171" s="103"/>
    </row>
    <row r="172" spans="1:9" ht="15.9" customHeight="1">
      <c r="A172" s="216"/>
      <c r="B172" s="97"/>
      <c r="C172" s="98"/>
      <c r="D172" s="99">
        <f>IF(C172="",0,SUM(C$8:C172))</f>
        <v>0</v>
      </c>
      <c r="E172" s="100"/>
      <c r="F172" s="99">
        <f>IF(E172="",0,SUM(E$8:E172))</f>
        <v>0</v>
      </c>
      <c r="G172" s="101"/>
      <c r="H172" s="102"/>
      <c r="I172" s="103"/>
    </row>
    <row r="173" spans="1:9" ht="15.9" customHeight="1">
      <c r="A173" s="216"/>
      <c r="B173" s="97"/>
      <c r="C173" s="98"/>
      <c r="D173" s="99">
        <f>IF(C173="",0,SUM(C$8:C173))</f>
        <v>0</v>
      </c>
      <c r="E173" s="100"/>
      <c r="F173" s="99">
        <f>IF(E173="",0,SUM(E$8:E173))</f>
        <v>0</v>
      </c>
      <c r="G173" s="101"/>
      <c r="H173" s="102"/>
      <c r="I173" s="103"/>
    </row>
    <row r="174" spans="1:9" ht="15.9" customHeight="1">
      <c r="A174" s="216"/>
      <c r="B174" s="97"/>
      <c r="C174" s="98"/>
      <c r="D174" s="99">
        <f>IF(C174="",0,SUM(C$8:C174))</f>
        <v>0</v>
      </c>
      <c r="E174" s="100"/>
      <c r="F174" s="99">
        <f>IF(E174="",0,SUM(E$8:E174))</f>
        <v>0</v>
      </c>
      <c r="G174" s="101"/>
      <c r="H174" s="102"/>
      <c r="I174" s="103"/>
    </row>
    <row r="175" spans="1:9" ht="15.9" customHeight="1">
      <c r="A175" s="216"/>
      <c r="B175" s="97"/>
      <c r="C175" s="98"/>
      <c r="D175" s="99">
        <f>IF(C175="",0,SUM(C$8:C175))</f>
        <v>0</v>
      </c>
      <c r="E175" s="100"/>
      <c r="F175" s="99">
        <f>IF(E175="",0,SUM(E$8:E175))</f>
        <v>0</v>
      </c>
      <c r="G175" s="101"/>
      <c r="H175" s="102"/>
      <c r="I175" s="103"/>
    </row>
    <row r="176" spans="1:9" ht="15.9" customHeight="1">
      <c r="A176" s="216"/>
      <c r="B176" s="97"/>
      <c r="C176" s="98"/>
      <c r="D176" s="99">
        <f>IF(C176="",0,SUM(C$8:C176))</f>
        <v>0</v>
      </c>
      <c r="E176" s="100"/>
      <c r="F176" s="99">
        <f>IF(E176="",0,SUM(E$8:E176))</f>
        <v>0</v>
      </c>
      <c r="G176" s="101"/>
      <c r="H176" s="102"/>
      <c r="I176" s="103"/>
    </row>
    <row r="177" spans="1:9" ht="15.9" customHeight="1">
      <c r="A177" s="216"/>
      <c r="B177" s="97"/>
      <c r="C177" s="98"/>
      <c r="D177" s="99">
        <f>IF(C177="",0,SUM(C$8:C177))</f>
        <v>0</v>
      </c>
      <c r="E177" s="100"/>
      <c r="F177" s="99">
        <f>IF(E177="",0,SUM(E$8:E177))</f>
        <v>0</v>
      </c>
      <c r="G177" s="101"/>
      <c r="H177" s="102"/>
      <c r="I177" s="103"/>
    </row>
    <row r="178" spans="1:9" ht="15.9" customHeight="1">
      <c r="A178" s="216"/>
      <c r="B178" s="97"/>
      <c r="C178" s="98"/>
      <c r="D178" s="99">
        <f>IF(C178="",0,SUM(C$8:C178))</f>
        <v>0</v>
      </c>
      <c r="E178" s="100"/>
      <c r="F178" s="99">
        <f>IF(E178="",0,SUM(E$8:E178))</f>
        <v>0</v>
      </c>
      <c r="G178" s="101"/>
      <c r="H178" s="102"/>
      <c r="I178" s="103"/>
    </row>
    <row r="179" spans="1:9" ht="15.9" customHeight="1">
      <c r="A179" s="216"/>
      <c r="B179" s="97"/>
      <c r="C179" s="98"/>
      <c r="D179" s="99">
        <f>IF(C179="",0,SUM(C$8:C179))</f>
        <v>0</v>
      </c>
      <c r="E179" s="100"/>
      <c r="F179" s="99">
        <f>IF(E179="",0,SUM(E$8:E179))</f>
        <v>0</v>
      </c>
      <c r="G179" s="101"/>
      <c r="H179" s="102"/>
      <c r="I179" s="103"/>
    </row>
    <row r="180" spans="1:9" ht="15.9" customHeight="1">
      <c r="A180" s="216"/>
      <c r="B180" s="97"/>
      <c r="C180" s="98"/>
      <c r="D180" s="99">
        <f>IF(C180="",0,SUM(C$8:C180))</f>
        <v>0</v>
      </c>
      <c r="E180" s="100"/>
      <c r="F180" s="99">
        <f>IF(E180="",0,SUM(E$8:E180))</f>
        <v>0</v>
      </c>
      <c r="G180" s="101"/>
      <c r="H180" s="102"/>
      <c r="I180" s="103"/>
    </row>
    <row r="181" spans="1:9" ht="15.9" customHeight="1">
      <c r="A181" s="216"/>
      <c r="B181" s="97"/>
      <c r="C181" s="98"/>
      <c r="D181" s="99">
        <f>IF(C181="",0,SUM(C$8:C181))</f>
        <v>0</v>
      </c>
      <c r="E181" s="100"/>
      <c r="F181" s="99">
        <f>IF(E181="",0,SUM(E$8:E181))</f>
        <v>0</v>
      </c>
      <c r="G181" s="101"/>
      <c r="H181" s="102"/>
      <c r="I181" s="103"/>
    </row>
    <row r="182" spans="1:9" ht="15.9" customHeight="1">
      <c r="A182" s="216"/>
      <c r="B182" s="97"/>
      <c r="C182" s="98"/>
      <c r="D182" s="99">
        <f>IF(C182="",0,SUM(C$8:C182))</f>
        <v>0</v>
      </c>
      <c r="E182" s="100"/>
      <c r="F182" s="99">
        <f>IF(E182="",0,SUM(E$8:E182))</f>
        <v>0</v>
      </c>
      <c r="G182" s="101"/>
      <c r="H182" s="102"/>
      <c r="I182" s="103"/>
    </row>
    <row r="183" spans="1:9" ht="15.9" customHeight="1">
      <c r="A183" s="216"/>
      <c r="B183" s="97"/>
      <c r="C183" s="98"/>
      <c r="D183" s="99">
        <f>IF(C183="",0,SUM(C$8:C183))</f>
        <v>0</v>
      </c>
      <c r="E183" s="100"/>
      <c r="F183" s="99">
        <f>IF(E183="",0,SUM(E$8:E183))</f>
        <v>0</v>
      </c>
      <c r="G183" s="101"/>
      <c r="H183" s="102"/>
      <c r="I183" s="103"/>
    </row>
    <row r="184" spans="1:9" ht="15.9" customHeight="1">
      <c r="A184" s="216"/>
      <c r="B184" s="97"/>
      <c r="C184" s="98"/>
      <c r="D184" s="99">
        <f>IF(C184="",0,SUM(C$8:C184))</f>
        <v>0</v>
      </c>
      <c r="E184" s="100"/>
      <c r="F184" s="99">
        <f>IF(E184="",0,SUM(E$8:E184))</f>
        <v>0</v>
      </c>
      <c r="G184" s="101"/>
      <c r="H184" s="102"/>
      <c r="I184" s="103"/>
    </row>
    <row r="185" spans="1:9" ht="15.9" customHeight="1">
      <c r="A185" s="216"/>
      <c r="B185" s="97"/>
      <c r="C185" s="98"/>
      <c r="D185" s="99">
        <f>IF(C185="",0,SUM(C$8:C185))</f>
        <v>0</v>
      </c>
      <c r="E185" s="100"/>
      <c r="F185" s="99">
        <f>IF(E185="",0,SUM(E$8:E185))</f>
        <v>0</v>
      </c>
      <c r="G185" s="101"/>
      <c r="H185" s="102"/>
      <c r="I185" s="103"/>
    </row>
    <row r="186" spans="1:9" ht="15.9" customHeight="1">
      <c r="A186" s="216"/>
      <c r="B186" s="97"/>
      <c r="C186" s="98"/>
      <c r="D186" s="99">
        <f>IF(C186="",0,SUM(C$8:C186))</f>
        <v>0</v>
      </c>
      <c r="E186" s="100"/>
      <c r="F186" s="99">
        <f>IF(E186="",0,SUM(E$8:E186))</f>
        <v>0</v>
      </c>
      <c r="G186" s="101"/>
      <c r="H186" s="102"/>
      <c r="I186" s="103"/>
    </row>
    <row r="187" spans="1:9" ht="15.9" customHeight="1">
      <c r="A187" s="216"/>
      <c r="B187" s="97"/>
      <c r="C187" s="98"/>
      <c r="D187" s="99">
        <f>IF(C187="",0,SUM(C$8:C187))</f>
        <v>0</v>
      </c>
      <c r="E187" s="100"/>
      <c r="F187" s="99">
        <f>IF(E187="",0,SUM(E$8:E187))</f>
        <v>0</v>
      </c>
      <c r="G187" s="101"/>
      <c r="H187" s="102"/>
      <c r="I187" s="103"/>
    </row>
    <row r="188" spans="1:9" ht="15.9" customHeight="1">
      <c r="A188" s="216"/>
      <c r="B188" s="97"/>
      <c r="C188" s="98"/>
      <c r="D188" s="99">
        <f>IF(C188="",0,SUM(C$8:C188))</f>
        <v>0</v>
      </c>
      <c r="E188" s="100"/>
      <c r="F188" s="99">
        <f>IF(E188="",0,SUM(E$8:E188))</f>
        <v>0</v>
      </c>
      <c r="G188" s="101"/>
      <c r="H188" s="102"/>
      <c r="I188" s="103"/>
    </row>
    <row r="189" spans="1:9" ht="15.9" customHeight="1">
      <c r="A189" s="216"/>
      <c r="B189" s="97"/>
      <c r="C189" s="98"/>
      <c r="D189" s="99">
        <f>IF(C189="",0,SUM(C$8:C189))</f>
        <v>0</v>
      </c>
      <c r="E189" s="100"/>
      <c r="F189" s="99">
        <f>IF(E189="",0,SUM(E$8:E189))</f>
        <v>0</v>
      </c>
      <c r="G189" s="101"/>
      <c r="H189" s="102"/>
      <c r="I189" s="103"/>
    </row>
    <row r="190" spans="1:9" ht="15.9" customHeight="1">
      <c r="A190" s="216"/>
      <c r="B190" s="97"/>
      <c r="C190" s="98"/>
      <c r="D190" s="99">
        <f>IF(C190="",0,SUM(C$8:C190))</f>
        <v>0</v>
      </c>
      <c r="E190" s="100"/>
      <c r="F190" s="99">
        <f>IF(E190="",0,SUM(E$8:E190))</f>
        <v>0</v>
      </c>
      <c r="G190" s="101"/>
      <c r="H190" s="102"/>
      <c r="I190" s="103"/>
    </row>
    <row r="191" spans="1:9" ht="15.9" customHeight="1">
      <c r="A191" s="216"/>
      <c r="B191" s="97"/>
      <c r="C191" s="98"/>
      <c r="D191" s="99">
        <f>IF(C191="",0,SUM(C$8:C191))</f>
        <v>0</v>
      </c>
      <c r="E191" s="100"/>
      <c r="F191" s="99">
        <f>IF(E191="",0,SUM(E$8:E191))</f>
        <v>0</v>
      </c>
      <c r="G191" s="101"/>
      <c r="H191" s="102"/>
      <c r="I191" s="103"/>
    </row>
    <row r="192" spans="1:9" ht="15.9" customHeight="1">
      <c r="A192" s="216"/>
      <c r="B192" s="97"/>
      <c r="C192" s="98"/>
      <c r="D192" s="99">
        <f>IF(C192="",0,SUM(C$8:C192))</f>
        <v>0</v>
      </c>
      <c r="E192" s="100"/>
      <c r="F192" s="99">
        <f>IF(E192="",0,SUM(E$8:E192))</f>
        <v>0</v>
      </c>
      <c r="G192" s="101"/>
      <c r="H192" s="102"/>
      <c r="I192" s="103"/>
    </row>
    <row r="193" spans="1:9" ht="15.9" customHeight="1">
      <c r="A193" s="216"/>
      <c r="B193" s="97"/>
      <c r="C193" s="98"/>
      <c r="D193" s="99">
        <f>IF(C193="",0,SUM(C$8:C193))</f>
        <v>0</v>
      </c>
      <c r="E193" s="100"/>
      <c r="F193" s="99">
        <f>IF(E193="",0,SUM(E$8:E193))</f>
        <v>0</v>
      </c>
      <c r="G193" s="101"/>
      <c r="H193" s="102"/>
      <c r="I193" s="103"/>
    </row>
    <row r="194" spans="1:9" ht="15.9" customHeight="1">
      <c r="A194" s="216"/>
      <c r="B194" s="97"/>
      <c r="C194" s="98"/>
      <c r="D194" s="99">
        <f>IF(C194="",0,SUM(C$8:C194))</f>
        <v>0</v>
      </c>
      <c r="E194" s="100"/>
      <c r="F194" s="99">
        <f>IF(E194="",0,SUM(E$8:E194))</f>
        <v>0</v>
      </c>
      <c r="G194" s="101"/>
      <c r="H194" s="102"/>
      <c r="I194" s="103"/>
    </row>
    <row r="195" spans="1:9" ht="15.9" customHeight="1">
      <c r="A195" s="216"/>
      <c r="B195" s="97"/>
      <c r="C195" s="98"/>
      <c r="D195" s="99">
        <f>IF(C195="",0,SUM(C$8:C195))</f>
        <v>0</v>
      </c>
      <c r="E195" s="100"/>
      <c r="F195" s="99">
        <f>IF(E195="",0,SUM(E$8:E195))</f>
        <v>0</v>
      </c>
      <c r="G195" s="101"/>
      <c r="H195" s="102"/>
      <c r="I195" s="103"/>
    </row>
    <row r="196" spans="1:9" ht="15.9" customHeight="1">
      <c r="A196" s="216"/>
      <c r="B196" s="97"/>
      <c r="C196" s="98"/>
      <c r="D196" s="99">
        <f>IF(C196="",0,SUM(C$8:C196))</f>
        <v>0</v>
      </c>
      <c r="E196" s="100"/>
      <c r="F196" s="99">
        <f>IF(E196="",0,SUM(E$8:E196))</f>
        <v>0</v>
      </c>
      <c r="G196" s="101"/>
      <c r="H196" s="102"/>
      <c r="I196" s="103"/>
    </row>
    <row r="197" spans="1:9" ht="15.9" customHeight="1">
      <c r="A197" s="216"/>
      <c r="B197" s="97"/>
      <c r="C197" s="98"/>
      <c r="D197" s="99">
        <f>IF(C197="",0,SUM(C$8:C197))</f>
        <v>0</v>
      </c>
      <c r="E197" s="100"/>
      <c r="F197" s="99">
        <f>IF(E197="",0,SUM(E$8:E197))</f>
        <v>0</v>
      </c>
      <c r="G197" s="101"/>
      <c r="H197" s="102"/>
      <c r="I197" s="103"/>
    </row>
    <row r="198" spans="1:9" ht="15.9" customHeight="1">
      <c r="A198" s="216"/>
      <c r="B198" s="97"/>
      <c r="C198" s="98"/>
      <c r="D198" s="99">
        <f>IF(C198="",0,SUM(C$8:C198))</f>
        <v>0</v>
      </c>
      <c r="E198" s="100"/>
      <c r="F198" s="99">
        <f>IF(E198="",0,SUM(E$8:E198))</f>
        <v>0</v>
      </c>
      <c r="G198" s="101"/>
      <c r="H198" s="102"/>
      <c r="I198" s="103"/>
    </row>
    <row r="199" spans="1:9" ht="15.9" customHeight="1">
      <c r="A199" s="216"/>
      <c r="B199" s="97"/>
      <c r="C199" s="98"/>
      <c r="D199" s="99">
        <f>IF(C199="",0,SUM(C$8:C199))</f>
        <v>0</v>
      </c>
      <c r="E199" s="100"/>
      <c r="F199" s="99">
        <f>IF(E199="",0,SUM(E$8:E199))</f>
        <v>0</v>
      </c>
      <c r="G199" s="101"/>
      <c r="H199" s="102"/>
      <c r="I199" s="103"/>
    </row>
    <row r="200" spans="1:9" ht="15.9" customHeight="1">
      <c r="A200" s="216"/>
      <c r="B200" s="97"/>
      <c r="C200" s="98"/>
      <c r="D200" s="99">
        <f>IF(C200="",0,SUM(C$8:C200))</f>
        <v>0</v>
      </c>
      <c r="E200" s="100"/>
      <c r="F200" s="99">
        <f>IF(E200="",0,SUM(E$8:E200))</f>
        <v>0</v>
      </c>
      <c r="G200" s="101"/>
      <c r="H200" s="102"/>
      <c r="I200" s="103"/>
    </row>
  </sheetData>
  <sheetProtection algorithmName="SHA-512" hashValue="oFgjuRu6QEjYQ6e4cCVqjeJvW/PZriv2de7YgIHgb1bEB/GmD1j9dzBJS2QGxc9WovMf/Weo8539tTDZawA5mQ==" saltValue="yWlL+azQFvTDK/CLh2v3NA==" spinCount="100000" sheet="1" objects="1" scenarios="1"/>
  <phoneticPr fontId="0" type="noConversion"/>
  <pageMargins left="0.75" right="0.25" top="0.25" bottom="0.50600000000000001" header="0.5" footer="0.5"/>
  <pageSetup orientation="portrait" horizontalDpi="300" verticalDpi="300" r:id="rId1"/>
  <headerFooter alignWithMargins="0">
    <oddHeader>&amp;C&amp;R</oddHeader>
    <oddFooter>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Menu</vt:lpstr>
      <vt:lpstr>Info</vt:lpstr>
      <vt:lpstr>Mixes</vt:lpstr>
      <vt:lpstr>Yield Plant Report Summary</vt:lpstr>
      <vt:lpstr>Yield</vt:lpstr>
      <vt:lpstr>Report</vt:lpstr>
      <vt:lpstr>Report2</vt:lpstr>
      <vt:lpstr>Fly Ash  1</vt:lpstr>
      <vt:lpstr>Fly Ash  2</vt:lpstr>
      <vt:lpstr>Fly Ash  3</vt:lpstr>
      <vt:lpstr>Slag 1</vt:lpstr>
      <vt:lpstr>CA 1</vt:lpstr>
      <vt:lpstr>CA 2</vt:lpstr>
      <vt:lpstr>CA 3</vt:lpstr>
      <vt:lpstr>FA1</vt:lpstr>
      <vt:lpstr>FA2</vt:lpstr>
      <vt:lpstr>FA3</vt:lpstr>
      <vt:lpstr>Maturity 1</vt:lpstr>
      <vt:lpstr>Maturity 2</vt:lpstr>
      <vt:lpstr>Maturity 3</vt:lpstr>
      <vt:lpstr>ADMIX</vt:lpstr>
      <vt:lpstr>Sp. Gr.</vt:lpstr>
      <vt:lpstr>Moist</vt:lpstr>
      <vt:lpstr>Ck. List</vt:lpstr>
      <vt:lpstr>Rand</vt:lpstr>
      <vt:lpstr>Beams</vt:lpstr>
      <vt:lpstr>Insp</vt:lpstr>
      <vt:lpstr>CA</vt:lpstr>
      <vt:lpstr>FA</vt:lpstr>
      <vt:lpstr>CEMENT</vt:lpstr>
      <vt:lpstr>FLYASH</vt:lpstr>
      <vt:lpstr>SLAG</vt:lpstr>
      <vt:lpstr>ADMIX-AIR</vt:lpstr>
      <vt:lpstr>ADMIX-WR</vt:lpstr>
      <vt:lpstr>ADMIX-MR</vt:lpstr>
      <vt:lpstr>ADMIX-RETARDER</vt:lpstr>
      <vt:lpstr>ADMIX-CO2</vt:lpstr>
      <vt:lpstr>COUNTIES</vt:lpstr>
      <vt:lpstr>'CA 3'!Print_Area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thanson</dc:creator>
  <cp:lastModifiedBy>Barko, Christian</cp:lastModifiedBy>
  <dcterms:created xsi:type="dcterms:W3CDTF">2000-12-08T15:46:03Z</dcterms:created>
  <dcterms:modified xsi:type="dcterms:W3CDTF">2025-01-29T19:05:39Z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