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aveExternalLinkValues="0" defaultThemeVersion="124226"/>
  <bookViews>
    <workbookView xWindow="60" yWindow="1785" windowWidth="32295" windowHeight="11940"/>
  </bookViews>
  <sheets>
    <sheet name="HMA Samples" sheetId="3" r:id="rId1"/>
  </sheets>
  <calcPr calcId="125725"/>
</workbook>
</file>

<file path=xl/calcChain.xml><?xml version="1.0" encoding="utf-8"?>
<calcChain xmlns="http://schemas.openxmlformats.org/spreadsheetml/2006/main">
  <c r="L3" i="3"/>
  <c r="S6"/>
  <c r="G19" s="1"/>
  <c r="M15" l="1"/>
  <c r="S10" l="1"/>
  <c r="S7"/>
  <c r="S8" s="1"/>
  <c r="S9"/>
  <c r="G13" l="1"/>
  <c r="S12"/>
  <c r="S11"/>
  <c r="S14" l="1"/>
  <c r="S16" s="1"/>
  <c r="D4" l="1"/>
  <c r="D3"/>
  <c r="D7"/>
  <c r="D9"/>
  <c r="D11"/>
  <c r="D6"/>
  <c r="D8"/>
  <c r="D10"/>
  <c r="D12"/>
  <c r="D5"/>
  <c r="B3"/>
  <c r="D16" s="1"/>
  <c r="E16" s="1"/>
  <c r="B16" s="1"/>
  <c r="E9"/>
  <c r="E11"/>
  <c r="E6"/>
  <c r="C7"/>
  <c r="C8"/>
  <c r="M3" l="1"/>
  <c r="L4" s="1"/>
  <c r="E3"/>
  <c r="S20"/>
  <c r="E10"/>
  <c r="E8"/>
  <c r="E7"/>
  <c r="C6"/>
  <c r="C10"/>
  <c r="E12" l="1"/>
  <c r="C12"/>
  <c r="C11" l="1"/>
  <c r="C9"/>
  <c r="A22" l="1"/>
  <c r="A24"/>
  <c r="A23"/>
  <c r="A21"/>
  <c r="A20"/>
  <c r="A25"/>
  <c r="A7"/>
  <c r="A10"/>
  <c r="A9"/>
  <c r="A11"/>
  <c r="A12"/>
  <c r="A8"/>
  <c r="A6"/>
  <c r="A19"/>
  <c r="E4"/>
  <c r="C4"/>
  <c r="M4"/>
  <c r="L5" s="1"/>
  <c r="B4" l="1"/>
  <c r="D17" l="1"/>
  <c r="E17" s="1"/>
  <c r="B17" l="1"/>
  <c r="C5"/>
  <c r="E5"/>
  <c r="M5"/>
  <c r="B5" s="1"/>
  <c r="L6"/>
  <c r="M6" s="1"/>
  <c r="L7" l="1"/>
  <c r="M7" s="1"/>
  <c r="B6"/>
  <c r="D18"/>
  <c r="E18" s="1"/>
  <c r="B18" s="1"/>
  <c r="B7" l="1"/>
  <c r="L8"/>
  <c r="M8" s="1"/>
  <c r="B19"/>
  <c r="D19"/>
  <c r="E19" s="1"/>
  <c r="B20" l="1"/>
  <c r="D20"/>
  <c r="E20" s="1"/>
  <c r="L9"/>
  <c r="M9" s="1"/>
  <c r="B8"/>
  <c r="B21" l="1"/>
  <c r="D21"/>
  <c r="E21" s="1"/>
  <c r="B9"/>
  <c r="L10"/>
  <c r="M10" s="1"/>
  <c r="B22" l="1"/>
  <c r="D22"/>
  <c r="E22" s="1"/>
  <c r="L11"/>
  <c r="M11" s="1"/>
  <c r="B10"/>
  <c r="D23" l="1"/>
  <c r="E23" s="1"/>
  <c r="B23"/>
  <c r="B11"/>
  <c r="L12"/>
  <c r="M12" s="1"/>
  <c r="B12" s="1"/>
  <c r="B24" l="1"/>
  <c r="D24"/>
  <c r="E24" s="1"/>
  <c r="B25"/>
  <c r="D25"/>
  <c r="E25" s="1"/>
  <c r="S15"/>
  <c r="S17" l="1"/>
  <c r="S18"/>
  <c r="D2"/>
  <c r="A17" l="1"/>
  <c r="A4"/>
  <c r="A5"/>
  <c r="A18"/>
  <c r="A3"/>
  <c r="A16"/>
</calcChain>
</file>

<file path=xl/sharedStrings.xml><?xml version="1.0" encoding="utf-8"?>
<sst xmlns="http://schemas.openxmlformats.org/spreadsheetml/2006/main" count="50" uniqueCount="46">
  <si>
    <t>--</t>
  </si>
  <si>
    <t xml:space="preserve">Laydown Start Time:  </t>
  </si>
  <si>
    <t xml:space="preserve">Plant Production Tons per Hour:  </t>
  </si>
  <si>
    <t>Press F9 to Calculate</t>
  </si>
  <si>
    <t>If only the expected tonnage is provided the program will provide sample locations based on the running total of tonnage delivered when you press F9.</t>
  </si>
  <si>
    <t xml:space="preserve">To use this spreadsheet to select random samples of uncompacted HMA you must provide the tonnage the contractor expects to lay. </t>
  </si>
  <si>
    <t>If you want the sample locations expressed as time you must also provide the tons per hour at which the plant is operating and the time when the laydown operation started then press F9.</t>
  </si>
  <si>
    <t xml:space="preserve">Any changes in expected tonnage or plant production such as breakdowns, weather interruptions or other delays may require recalculation of sample locations </t>
  </si>
  <si>
    <t>and the sample for the sublot has not been obtained a sample should be taken immediately if possible.</t>
  </si>
  <si>
    <t xml:space="preserve">Every attempt should be made to keep the sampling random, however if, for example, rain-out is eminent or plant production ceases prematurely </t>
  </si>
  <si>
    <t>Sample locations must not be provided to the contractor in advance except for the time needed to prepare for sampling.</t>
  </si>
  <si>
    <t>The contractor should be prepared to sample as directed at any time.</t>
  </si>
  <si>
    <t xml:space="preserve">This program works best if it is the only file loaded in Excel. Automatic recalculation has been turned off in this file so that the program will only calculate once when you press F9. </t>
  </si>
  <si>
    <t>If this occurs, exit Excel then reload it and open this file and complete the sample locations before loading any other Excel files.</t>
  </si>
  <si>
    <t>If other files have been loaded into Excel that allow automatic recalculation this file may change sample locations whenever any data is changed.</t>
  </si>
  <si>
    <t>if the interrruption causes the sample time to fall during a period when no mix is being laid or fall in the same sublot as a previous sample.</t>
  </si>
  <si>
    <t>Production, tons</t>
  </si>
  <si>
    <t># of Sublots</t>
  </si>
  <si>
    <t>First</t>
  </si>
  <si>
    <t>to</t>
  </si>
  <si>
    <t>Second</t>
  </si>
  <si>
    <t>Third</t>
  </si>
  <si>
    <t>Fourth</t>
  </si>
  <si>
    <t>Fifth</t>
  </si>
  <si>
    <t>&gt;</t>
  </si>
  <si>
    <t>Sixth</t>
  </si>
  <si>
    <t>Sublots based on 2303 production</t>
  </si>
  <si>
    <t>Seventh</t>
  </si>
  <si>
    <t>Sublots per 2303</t>
  </si>
  <si>
    <t>Eighth</t>
  </si>
  <si>
    <t>Increased Sublots</t>
  </si>
  <si>
    <t>Ninth</t>
  </si>
  <si>
    <t>Required sublots (estimated)</t>
  </si>
  <si>
    <t>Tenth</t>
  </si>
  <si>
    <t>Required sublots (production)</t>
  </si>
  <si>
    <t>Deficient # samples</t>
  </si>
  <si>
    <t>deficient sublots?</t>
  </si>
  <si>
    <t>for increased plans, if produced more than 500 below what was estimated then its ok</t>
  </si>
  <si>
    <t>deficient samples?</t>
  </si>
  <si>
    <t>Required samples master</t>
  </si>
  <si>
    <t>Production</t>
  </si>
  <si>
    <t xml:space="preserve">Expected Tons Produced For The Day:  </t>
  </si>
  <si>
    <t xml:space="preserve">Date:  </t>
  </si>
  <si>
    <t>Approved Increased Sampling Plan based on Today's Production</t>
  </si>
  <si>
    <t>Expected tons from Silo storage</t>
  </si>
  <si>
    <t>equally divided among rest of mxi</t>
  </si>
</sst>
</file>

<file path=xl/styles.xml><?xml version="1.0" encoding="utf-8"?>
<styleSheet xmlns="http://schemas.openxmlformats.org/spreadsheetml/2006/main">
  <numFmts count="3">
    <numFmt numFmtId="44" formatCode="_(&quot;$&quot;* #,##0.00_);_(&quot;$&quot;* \(#,##0.00\);_(&quot;$&quot;* &quot;-&quot;??_);_(@_)"/>
    <numFmt numFmtId="164" formatCode="[$-409]h:mm\ AM/PM;@"/>
    <numFmt numFmtId="165" formatCode="h:mm;@"/>
  </numFmts>
  <fonts count="13">
    <font>
      <sz val="10"/>
      <name val="Arial"/>
    </font>
    <font>
      <sz val="10"/>
      <color indexed="8"/>
      <name val="Arial"/>
      <family val="2"/>
    </font>
    <font>
      <sz val="8"/>
      <color indexed="8"/>
      <name val="Arial"/>
      <family val="2"/>
    </font>
    <font>
      <b/>
      <sz val="10"/>
      <name val="Arial"/>
      <family val="2"/>
    </font>
    <font>
      <sz val="10"/>
      <name val="Arial"/>
      <family val="2"/>
    </font>
    <font>
      <sz val="12"/>
      <name val="Arial"/>
      <family val="2"/>
    </font>
    <font>
      <b/>
      <sz val="10"/>
      <color rgb="FFFF0000"/>
      <name val="Arial"/>
      <family val="2"/>
    </font>
    <font>
      <sz val="10"/>
      <color theme="1"/>
      <name val="Arial"/>
      <family val="2"/>
    </font>
    <font>
      <sz val="10"/>
      <color indexed="10"/>
      <name val="Arial"/>
      <family val="2"/>
    </font>
    <font>
      <sz val="12"/>
      <color theme="1"/>
      <name val="Arial"/>
      <family val="2"/>
    </font>
    <font>
      <i/>
      <sz val="10"/>
      <color rgb="FFFF0000"/>
      <name val="Arial"/>
      <family val="2"/>
    </font>
    <font>
      <sz val="10"/>
      <color theme="0"/>
      <name val="Arial"/>
      <family val="2"/>
    </font>
    <font>
      <sz val="11"/>
      <color theme="1"/>
      <name val="Arial"/>
      <family val="2"/>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rgb="FFFFFFCC"/>
        <bgColor indexed="9"/>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right style="double">
        <color auto="1"/>
      </right>
      <top style="thin">
        <color indexed="64"/>
      </top>
      <bottom/>
      <diagonal/>
    </border>
    <border>
      <left style="double">
        <color auto="1"/>
      </left>
      <right/>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indexed="64"/>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right style="double">
        <color auto="1"/>
      </right>
      <top style="double">
        <color auto="1"/>
      </top>
      <bottom/>
      <diagonal/>
    </border>
    <border>
      <left/>
      <right style="thin">
        <color auto="1"/>
      </right>
      <top/>
      <bottom style="thin">
        <color auto="1"/>
      </bottom>
      <diagonal/>
    </border>
    <border>
      <left style="thin">
        <color auto="1"/>
      </left>
      <right style="double">
        <color auto="1"/>
      </right>
      <top/>
      <bottom style="thin">
        <color auto="1"/>
      </bottom>
      <diagonal/>
    </border>
    <border>
      <left/>
      <right style="thin">
        <color auto="1"/>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s>
  <cellStyleXfs count="4">
    <xf numFmtId="0" fontId="0" fillId="0" borderId="0"/>
    <xf numFmtId="0" fontId="5" fillId="0" borderId="0"/>
    <xf numFmtId="44" fontId="4" fillId="0" borderId="0" applyFont="0" applyFill="0" applyBorder="0" applyAlignment="0" applyProtection="0"/>
    <xf numFmtId="0" fontId="5" fillId="0" borderId="0"/>
  </cellStyleXfs>
  <cellXfs count="68">
    <xf numFmtId="0" fontId="0" fillId="0" borderId="0" xfId="0"/>
    <xf numFmtId="0" fontId="1" fillId="0" borderId="0" xfId="1" applyFont="1" applyAlignment="1" applyProtection="1">
      <alignment horizontal="right"/>
      <protection hidden="1"/>
    </xf>
    <xf numFmtId="0" fontId="1" fillId="0" borderId="0" xfId="1" applyFont="1" applyProtection="1">
      <protection hidden="1"/>
    </xf>
    <xf numFmtId="0" fontId="6" fillId="0" borderId="0" xfId="1" applyNumberFormat="1" applyFont="1" applyProtection="1">
      <protection hidden="1"/>
    </xf>
    <xf numFmtId="0" fontId="7" fillId="0" borderId="0" xfId="1" applyFont="1" applyProtection="1">
      <protection hidden="1"/>
    </xf>
    <xf numFmtId="0" fontId="4" fillId="0" borderId="0" xfId="1" applyFont="1" applyProtection="1">
      <protection hidden="1"/>
    </xf>
    <xf numFmtId="0" fontId="5" fillId="0" borderId="0" xfId="1" applyFont="1" applyProtection="1">
      <protection hidden="1"/>
    </xf>
    <xf numFmtId="0" fontId="5" fillId="0" borderId="0" xfId="1" applyProtection="1">
      <protection hidden="1"/>
    </xf>
    <xf numFmtId="0" fontId="1" fillId="0" borderId="0" xfId="1" applyFont="1" applyAlignment="1" applyProtection="1">
      <alignment horizontal="center"/>
      <protection hidden="1"/>
    </xf>
    <xf numFmtId="39" fontId="8" fillId="0" borderId="0" xfId="1" applyNumberFormat="1" applyFont="1" applyBorder="1" applyAlignment="1" applyProtection="1">
      <alignment horizontal="right"/>
      <protection hidden="1"/>
    </xf>
    <xf numFmtId="0" fontId="2" fillId="0" borderId="0" xfId="1" applyFont="1" applyProtection="1">
      <protection hidden="1"/>
    </xf>
    <xf numFmtId="0" fontId="5" fillId="0" borderId="1" xfId="1" applyFont="1" applyBorder="1" applyProtection="1">
      <protection hidden="1"/>
    </xf>
    <xf numFmtId="0" fontId="9" fillId="0" borderId="1" xfId="1" applyFont="1" applyBorder="1" applyProtection="1">
      <protection hidden="1"/>
    </xf>
    <xf numFmtId="1" fontId="5" fillId="0" borderId="0" xfId="1" applyNumberFormat="1" applyFont="1" applyProtection="1">
      <protection hidden="1"/>
    </xf>
    <xf numFmtId="0" fontId="9" fillId="0" borderId="0" xfId="1" applyFont="1" applyProtection="1">
      <protection hidden="1"/>
    </xf>
    <xf numFmtId="2" fontId="5" fillId="0" borderId="0" xfId="1" applyNumberFormat="1" applyFont="1" applyProtection="1">
      <protection hidden="1"/>
    </xf>
    <xf numFmtId="0" fontId="1" fillId="0" borderId="0" xfId="0" applyFont="1" applyAlignment="1" applyProtection="1">
      <alignment horizontal="right"/>
      <protection hidden="1"/>
    </xf>
    <xf numFmtId="39" fontId="5" fillId="0" borderId="0" xfId="1" applyNumberFormat="1" applyFont="1" applyProtection="1">
      <protection hidden="1"/>
    </xf>
    <xf numFmtId="0" fontId="5" fillId="0" borderId="9" xfId="1" applyFont="1" applyBorder="1" applyProtection="1">
      <protection hidden="1"/>
    </xf>
    <xf numFmtId="0" fontId="5" fillId="0" borderId="8" xfId="1" applyFont="1" applyBorder="1" applyAlignment="1" applyProtection="1">
      <alignment horizontal="center"/>
      <protection hidden="1"/>
    </xf>
    <xf numFmtId="0" fontId="5" fillId="0" borderId="16" xfId="1" applyFont="1" applyBorder="1" applyProtection="1">
      <protection hidden="1"/>
    </xf>
    <xf numFmtId="0" fontId="5" fillId="0" borderId="17" xfId="1" applyFont="1" applyBorder="1" applyAlignment="1" applyProtection="1">
      <alignment horizontal="center"/>
      <protection hidden="1"/>
    </xf>
    <xf numFmtId="0" fontId="4" fillId="0" borderId="20" xfId="1" applyFont="1" applyBorder="1" applyProtection="1">
      <protection hidden="1"/>
    </xf>
    <xf numFmtId="165" fontId="4" fillId="0" borderId="0" xfId="0" applyNumberFormat="1" applyFont="1" applyProtection="1">
      <protection hidden="1"/>
    </xf>
    <xf numFmtId="0" fontId="4" fillId="0" borderId="0" xfId="0" applyFont="1" applyProtection="1">
      <protection hidden="1"/>
    </xf>
    <xf numFmtId="39" fontId="9" fillId="0" borderId="0" xfId="1" applyNumberFormat="1" applyFont="1" applyProtection="1">
      <protection hidden="1"/>
    </xf>
    <xf numFmtId="2" fontId="11" fillId="0" borderId="0" xfId="0" applyNumberFormat="1" applyFont="1" applyProtection="1">
      <protection hidden="1"/>
    </xf>
    <xf numFmtId="1" fontId="0" fillId="2" borderId="0" xfId="0" applyNumberFormat="1" applyFill="1" applyBorder="1" applyAlignment="1" applyProtection="1">
      <alignment horizontal="center"/>
      <protection locked="0"/>
    </xf>
    <xf numFmtId="164" fontId="0" fillId="2" borderId="0" xfId="0" applyNumberFormat="1" applyFill="1" applyBorder="1" applyAlignment="1" applyProtection="1">
      <alignment horizontal="center"/>
      <protection locked="0"/>
    </xf>
    <xf numFmtId="39" fontId="1" fillId="0" borderId="0" xfId="0" applyNumberFormat="1" applyFont="1" applyFill="1" applyBorder="1" applyAlignment="1" applyProtection="1">
      <alignment horizontal="center"/>
      <protection hidden="1"/>
    </xf>
    <xf numFmtId="2" fontId="5" fillId="0" borderId="0" xfId="0" applyNumberFormat="1" applyFont="1" applyProtection="1">
      <protection hidden="1"/>
    </xf>
    <xf numFmtId="0" fontId="5" fillId="0" borderId="0" xfId="1" applyBorder="1" applyProtection="1">
      <protection hidden="1"/>
    </xf>
    <xf numFmtId="0" fontId="0" fillId="0" borderId="0" xfId="0" applyProtection="1">
      <protection hidden="1"/>
    </xf>
    <xf numFmtId="164" fontId="0" fillId="0" borderId="0" xfId="0" applyNumberFormat="1" applyBorder="1" applyAlignment="1" applyProtection="1">
      <alignment horizontal="center"/>
      <protection hidden="1"/>
    </xf>
    <xf numFmtId="0" fontId="3" fillId="0" borderId="0" xfId="0" applyFont="1" applyProtection="1">
      <protection hidden="1"/>
    </xf>
    <xf numFmtId="0" fontId="0" fillId="0" borderId="0" xfId="0" applyNumberFormat="1" applyProtection="1">
      <protection hidden="1"/>
    </xf>
    <xf numFmtId="0" fontId="5" fillId="3" borderId="0" xfId="1" applyFill="1" applyProtection="1">
      <protection locked="0"/>
    </xf>
    <xf numFmtId="39" fontId="1" fillId="4" borderId="0" xfId="1" applyNumberFormat="1" applyFont="1" applyFill="1" applyBorder="1" applyAlignment="1" applyProtection="1">
      <alignment horizontal="center"/>
      <protection locked="0"/>
    </xf>
    <xf numFmtId="0" fontId="7" fillId="0" borderId="3" xfId="1" applyFont="1" applyBorder="1" applyAlignment="1" applyProtection="1">
      <alignment horizontal="center" vertical="center" wrapText="1"/>
      <protection hidden="1"/>
    </xf>
    <xf numFmtId="0" fontId="7" fillId="0" borderId="4" xfId="1" applyFont="1" applyBorder="1" applyAlignment="1" applyProtection="1">
      <alignment horizontal="center" vertical="center" wrapText="1"/>
      <protection hidden="1"/>
    </xf>
    <xf numFmtId="0" fontId="7" fillId="0" borderId="21" xfId="1" applyFont="1" applyBorder="1" applyAlignment="1" applyProtection="1">
      <alignment horizontal="center" vertical="center" wrapText="1"/>
      <protection hidden="1"/>
    </xf>
    <xf numFmtId="0" fontId="7" fillId="0" borderId="5" xfId="1" applyFont="1" applyBorder="1" applyAlignment="1" applyProtection="1">
      <alignment horizontal="center" vertical="center" wrapText="1"/>
      <protection hidden="1"/>
    </xf>
    <xf numFmtId="0" fontId="7" fillId="0" borderId="0" xfId="1" applyFont="1" applyBorder="1" applyAlignment="1" applyProtection="1">
      <alignment horizontal="center" vertical="center" wrapText="1"/>
      <protection hidden="1"/>
    </xf>
    <xf numFmtId="0" fontId="7" fillId="0" borderId="12" xfId="1" applyFont="1" applyBorder="1" applyAlignment="1" applyProtection="1">
      <alignment horizontal="center" vertical="center" wrapText="1"/>
      <protection hidden="1"/>
    </xf>
    <xf numFmtId="0" fontId="7" fillId="0" borderId="13" xfId="1" applyFont="1" applyBorder="1" applyAlignment="1" applyProtection="1">
      <alignment horizontal="center" vertical="center" wrapText="1"/>
      <protection hidden="1"/>
    </xf>
    <xf numFmtId="0" fontId="5" fillId="3" borderId="6" xfId="1" applyFill="1" applyBorder="1" applyAlignment="1" applyProtection="1">
      <alignment horizontal="center" vertical="center"/>
      <protection locked="0"/>
    </xf>
    <xf numFmtId="0" fontId="5" fillId="3" borderId="14" xfId="1" applyFill="1" applyBorder="1" applyAlignment="1" applyProtection="1">
      <alignment horizontal="center" vertical="center"/>
      <protection locked="0"/>
    </xf>
    <xf numFmtId="0" fontId="7" fillId="0" borderId="7" xfId="1" applyFont="1" applyBorder="1" applyAlignment="1" applyProtection="1">
      <alignment horizontal="center"/>
      <protection hidden="1"/>
    </xf>
    <xf numFmtId="0" fontId="7" fillId="0" borderId="2" xfId="1" applyFont="1" applyBorder="1" applyAlignment="1" applyProtection="1">
      <alignment horizontal="center"/>
      <protection hidden="1"/>
    </xf>
    <xf numFmtId="0" fontId="7" fillId="0" borderId="19" xfId="1" applyFont="1" applyBorder="1" applyAlignment="1" applyProtection="1">
      <alignment horizontal="center"/>
      <protection hidden="1"/>
    </xf>
    <xf numFmtId="0" fontId="10" fillId="0" borderId="3" xfId="1" applyFont="1" applyBorder="1" applyAlignment="1" applyProtection="1">
      <alignment horizontal="center" vertical="center" wrapText="1"/>
      <protection hidden="1"/>
    </xf>
    <xf numFmtId="0" fontId="10" fillId="0" borderId="4" xfId="1" applyFont="1" applyBorder="1" applyAlignment="1" applyProtection="1">
      <alignment horizontal="center" vertical="center" wrapText="1"/>
      <protection hidden="1"/>
    </xf>
    <xf numFmtId="0" fontId="10" fillId="0" borderId="18" xfId="1" applyFont="1" applyBorder="1" applyAlignment="1" applyProtection="1">
      <alignment horizontal="center" vertical="center" wrapText="1"/>
      <protection hidden="1"/>
    </xf>
    <xf numFmtId="0" fontId="10" fillId="0" borderId="5" xfId="1" applyFont="1" applyBorder="1" applyAlignment="1" applyProtection="1">
      <alignment horizontal="center" vertical="center" wrapText="1"/>
      <protection hidden="1"/>
    </xf>
    <xf numFmtId="0" fontId="10" fillId="0" borderId="0" xfId="1" applyFont="1" applyBorder="1" applyAlignment="1" applyProtection="1">
      <alignment horizontal="center" vertical="center" wrapText="1"/>
      <protection hidden="1"/>
    </xf>
    <xf numFmtId="0" fontId="10" fillId="0" borderId="11" xfId="1" applyFont="1" applyBorder="1" applyAlignment="1" applyProtection="1">
      <alignment horizontal="center" vertical="center" wrapText="1"/>
      <protection hidden="1"/>
    </xf>
    <xf numFmtId="0" fontId="10" fillId="0" borderId="12" xfId="1" applyFont="1" applyBorder="1" applyAlignment="1" applyProtection="1">
      <alignment horizontal="center" vertical="center" wrapText="1"/>
      <protection hidden="1"/>
    </xf>
    <xf numFmtId="0" fontId="10" fillId="0" borderId="13" xfId="1" applyFont="1" applyBorder="1" applyAlignment="1" applyProtection="1">
      <alignment horizontal="center" vertical="center" wrapText="1"/>
      <protection hidden="1"/>
    </xf>
    <xf numFmtId="0" fontId="10" fillId="0" borderId="14" xfId="1" applyFont="1" applyBorder="1" applyAlignment="1" applyProtection="1">
      <alignment horizontal="center" vertical="center" wrapText="1"/>
      <protection hidden="1"/>
    </xf>
    <xf numFmtId="0" fontId="7" fillId="0" borderId="10" xfId="1" applyFont="1" applyBorder="1" applyAlignment="1" applyProtection="1">
      <alignment horizontal="center"/>
      <protection hidden="1"/>
    </xf>
    <xf numFmtId="0" fontId="7" fillId="0" borderId="15" xfId="1" applyFont="1" applyBorder="1" applyAlignment="1" applyProtection="1">
      <alignment horizontal="center"/>
      <protection hidden="1"/>
    </xf>
    <xf numFmtId="0" fontId="12" fillId="0" borderId="23" xfId="1" applyFont="1" applyBorder="1" applyAlignment="1" applyProtection="1">
      <alignment horizontal="center"/>
      <protection hidden="1"/>
    </xf>
    <xf numFmtId="0" fontId="4" fillId="0" borderId="18" xfId="1" applyFont="1" applyBorder="1" applyProtection="1">
      <protection hidden="1"/>
    </xf>
    <xf numFmtId="0" fontId="5" fillId="3" borderId="25" xfId="1" applyFont="1" applyFill="1" applyBorder="1" applyAlignment="1" applyProtection="1">
      <alignment horizontal="center"/>
      <protection hidden="1"/>
    </xf>
    <xf numFmtId="0" fontId="5" fillId="3" borderId="26" xfId="1" applyFont="1" applyFill="1" applyBorder="1" applyAlignment="1" applyProtection="1">
      <alignment horizontal="center"/>
      <protection hidden="1"/>
    </xf>
    <xf numFmtId="0" fontId="9" fillId="3" borderId="22" xfId="1" applyFont="1" applyFill="1" applyBorder="1" applyAlignment="1" applyProtection="1">
      <alignment horizontal="center"/>
      <protection locked="0"/>
    </xf>
    <xf numFmtId="0" fontId="9" fillId="3" borderId="23" xfId="1" applyFont="1" applyFill="1" applyBorder="1" applyAlignment="1" applyProtection="1">
      <alignment horizontal="center"/>
      <protection locked="0"/>
    </xf>
    <xf numFmtId="0" fontId="9" fillId="3" borderId="24" xfId="1" applyFont="1" applyFill="1" applyBorder="1" applyAlignment="1" applyProtection="1">
      <alignment horizontal="center"/>
      <protection locked="0"/>
    </xf>
  </cellXfs>
  <cellStyles count="4">
    <cellStyle name="Currency 2" xfId="2"/>
    <cellStyle name="Normal" xfId="0" builtinId="0"/>
    <cellStyle name="Normal 2" xfId="1"/>
    <cellStyle name="Normal 3" xfId="3"/>
  </cellStyles>
  <dxfs count="1">
    <dxf>
      <font>
        <color rgb="FFFF0000"/>
      </font>
    </dxf>
  </dxfs>
  <tableStyles count="0" defaultTableStyle="TableStyleMedium9" defaultPivotStyle="PivotStyleLight16"/>
  <colors>
    <mruColors>
      <color rgb="FFFFFFCC"/>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ransitionEvaluation="1" codeName="Sheet3"/>
  <dimension ref="A1:T44"/>
  <sheetViews>
    <sheetView showGridLines="0" showRowColHeaders="0" showZeros="0" tabSelected="1" defaultGridColor="0" colorId="22" zoomScale="87" workbookViewId="0">
      <selection activeCell="C7" sqref="C7"/>
    </sheetView>
  </sheetViews>
  <sheetFormatPr defaultColWidth="12.42578125" defaultRowHeight="15"/>
  <cols>
    <col min="1" max="1" width="43.28515625" style="7" customWidth="1"/>
    <col min="2" max="2" width="12.42578125" style="7"/>
    <col min="3" max="3" width="4.7109375" style="7" customWidth="1"/>
    <col min="4" max="5" width="12.42578125" style="7"/>
    <col min="6" max="6" width="12.42578125" style="14"/>
    <col min="7" max="7" width="9.140625" style="14" customWidth="1"/>
    <col min="8" max="8" width="3.140625" style="14" bestFit="1" customWidth="1"/>
    <col min="9" max="9" width="9.28515625" style="14" customWidth="1"/>
    <col min="10" max="11" width="12.42578125" style="6" customWidth="1"/>
    <col min="12" max="15" width="12.42578125" style="6" hidden="1" customWidth="1"/>
    <col min="16" max="16" width="3.5703125" style="6" hidden="1" customWidth="1"/>
    <col min="17" max="17" width="3.7109375" style="6" hidden="1" customWidth="1"/>
    <col min="18" max="18" width="30.140625" style="6" hidden="1" customWidth="1"/>
    <col min="19" max="20" width="12.42578125" style="6" hidden="1" customWidth="1"/>
    <col min="21" max="21" width="0" style="7" hidden="1" customWidth="1"/>
    <col min="22" max="16384" width="12.42578125" style="7"/>
  </cols>
  <sheetData>
    <row r="1" spans="1:20">
      <c r="A1" s="16" t="s">
        <v>42</v>
      </c>
      <c r="B1" s="36"/>
    </row>
    <row r="2" spans="1:20" ht="15.95" customHeight="1">
      <c r="A2" s="16" t="s">
        <v>41</v>
      </c>
      <c r="B2" s="37"/>
      <c r="C2" s="2"/>
      <c r="D2" s="3" t="str">
        <f ca="1">IF(S15="No","",CONCATENATE(IF(G13="","","*"),IF(S14&gt;1,"Expected production exceeded requiring additional sample(s). ",""),IF(S14&gt;1,TEXT(S12,"0"),TEXT(S11,"0"))," samples required for ",IF(S14&gt;1,CONCATENATE(TEXT(S7,"0")," tons of mix placed."),CONCATENATE(TEXT(B$2,"0")," tons of mix estimated."))," Enter sublots for ",IF(S14&gt;1,TEXT(S12,"0"),TEXT(S11,"0"))," samples."))</f>
        <v/>
      </c>
      <c r="E2" s="2"/>
      <c r="F2" s="4"/>
      <c r="G2" s="4"/>
      <c r="H2" s="4"/>
      <c r="I2" s="4"/>
      <c r="J2" s="5"/>
      <c r="K2" s="5"/>
      <c r="L2" s="5"/>
      <c r="M2" s="5"/>
      <c r="N2" s="5"/>
      <c r="O2" s="5"/>
    </row>
    <row r="3" spans="1:20" ht="15.95" customHeight="1" thickBot="1">
      <c r="A3" s="1" t="str">
        <f>IF(D3="","",CONCATENATE(VLOOKUP(COUNT(D$2:D3),$N$3:$O$12,2,FALSE)," Hot Box Sample Tons:  "))</f>
        <v/>
      </c>
      <c r="B3" s="29" t="str">
        <f t="shared" ref="B3:B12" ca="1" si="0">IF(IF(B$2=0,0,TRUNC(RAND()/(1/(M3-L3+1))+L3))=B$2,"",IF(B$2=0,0,TRUNC(RAND()/(1/(M3-L3+1))+L3)))</f>
        <v/>
      </c>
      <c r="C3" s="8" t="s">
        <v>0</v>
      </c>
      <c r="D3" s="9">
        <f>IF(SUM(G18)&gt;0,MIN(SUM(G18),B2),IF(OR(S$16="No",ROW(B3)-2&lt;=S$11),IF(ROW(B3)-2&lt;S$11,ROUND((B$2)/(S$11),0),IF(ROW(B3)-2=S$11,B$2,"")),IF(ROW(B3)-2&lt;S$12,ROUND((S7-B$2)/(S$14),0),IF(ROW(B3)-2=S$12,S7,""))))</f>
        <v>0</v>
      </c>
      <c r="E3" s="10" t="str">
        <f>IF(D3="","",CONCATENATE(VLOOKUP(ROW(D3)-2,$N$3:$O$12,2,FALSE)," Sublot (tons)",IF(SUM(S6)&gt;0," (*from silo'd mix)",""),":"))</f>
        <v/>
      </c>
      <c r="F3" s="4"/>
      <c r="G3" s="7"/>
      <c r="H3" s="7"/>
      <c r="I3" s="7"/>
      <c r="J3" s="7"/>
      <c r="K3" s="5"/>
      <c r="L3" s="30">
        <f>IF(G18&gt;0,0,100)</f>
        <v>100</v>
      </c>
      <c r="M3" s="30">
        <f>IF(G18&gt;0,G18,SUM(D3))</f>
        <v>0</v>
      </c>
      <c r="N3" s="5">
        <v>1</v>
      </c>
      <c r="O3" s="5" t="s">
        <v>18</v>
      </c>
    </row>
    <row r="4" spans="1:20" ht="15.95" customHeight="1" thickTop="1" thickBot="1">
      <c r="A4" s="1" t="str">
        <f>IF(D4="","",CONCATENATE(VLOOKUP(COUNT(D$2:D4),$N$3:$O$12,2,FALSE)," Hot Box Sample Tons:  "))</f>
        <v/>
      </c>
      <c r="B4" s="29" t="str">
        <f t="shared" ca="1" si="0"/>
        <v/>
      </c>
      <c r="C4" s="8" t="str">
        <f>IF(D4="","","--")</f>
        <v/>
      </c>
      <c r="D4" s="9" t="str">
        <f>IF(OR(S$16="No",ROW(C4)-2&lt;=S$11),IF(ROW(C4)-2&lt;S$11,IF(S$6&gt;0,ROUND(S$20,0),ROUND((B$2)/(S$11),0)),IF(ROW(C4)-2=S$11,B$2-SUM(D$3:D3),"")),IF(ROW(C4)-2&lt;S$12,ROUND((S$7-B$2)/(S$14),0),IF(ROW(C4)-2=S$12,S$7-SUM(D$3:D3),"")))</f>
        <v/>
      </c>
      <c r="E4" s="10" t="str">
        <f t="shared" ref="E3:E12" si="1">IF(D4="","",CONCATENATE(VLOOKUP(ROW(D4)-2,$N$3:$O$12,2,FALSE)," Sublot (tons)"))</f>
        <v/>
      </c>
      <c r="F4" s="4"/>
      <c r="G4" s="38" t="s">
        <v>43</v>
      </c>
      <c r="H4" s="39"/>
      <c r="I4" s="40"/>
      <c r="J4" s="62" t="s">
        <v>17</v>
      </c>
      <c r="K4" s="5"/>
      <c r="L4" s="30">
        <f>(M3)</f>
        <v>0</v>
      </c>
      <c r="M4" s="30">
        <f>IF(B$2="",0,SUM(D3+D4))</f>
        <v>0</v>
      </c>
      <c r="N4" s="5">
        <v>2</v>
      </c>
      <c r="O4" s="5" t="s">
        <v>20</v>
      </c>
    </row>
    <row r="5" spans="1:20" ht="15.95" customHeight="1" thickTop="1">
      <c r="A5" s="1" t="str">
        <f>IF(D5="","",CONCATENATE(VLOOKUP(COUNT(D$2:D5),$N$3:$O$12,2,FALSE)," Hot Box Sample Tons:  "))</f>
        <v/>
      </c>
      <c r="B5" s="29" t="str">
        <f t="shared" ca="1" si="0"/>
        <v/>
      </c>
      <c r="C5" s="8" t="str">
        <f t="shared" ref="C5:C12" si="2">IF(D5="","","--")</f>
        <v/>
      </c>
      <c r="D5" s="9" t="str">
        <f>IF(OR(S$16="No",ROW(C5)-2&lt;=S$11),IF(ROW(C5)-2&lt;S$11,IF(S$6&gt;0,ROUND(S$20,0),ROUND((B$2)/(S$11),0)),IF(ROW(C5)-2=S$11,B$2-SUM(D$3:D4),"")),IF(ROW(C5)-2&lt;S$12,ROUND((S$7-B$2)/(S$14),0),IF(ROW(C5)-2=S$12,S$7-SUM(D$3:D4),"")))</f>
        <v/>
      </c>
      <c r="E5" s="10" t="str">
        <f t="shared" si="1"/>
        <v/>
      </c>
      <c r="F5" s="4"/>
      <c r="G5" s="41"/>
      <c r="H5" s="42"/>
      <c r="I5" s="42"/>
      <c r="J5" s="63"/>
      <c r="L5" s="30">
        <f>(M4)</f>
        <v>0</v>
      </c>
      <c r="M5" s="30">
        <f>IF(B$2="",0,SUM(L5+D5))</f>
        <v>0</v>
      </c>
      <c r="N5" s="5">
        <v>3</v>
      </c>
      <c r="O5" s="5" t="s">
        <v>21</v>
      </c>
    </row>
    <row r="6" spans="1:20" ht="15.95" customHeight="1" thickBot="1">
      <c r="A6" s="1" t="str">
        <f>IF(D6="","",CONCATENATE(VLOOKUP(COUNT(D$2:D6),$N$3:$O$12,2,FALSE)," Hot Box Sample Tons:  "))</f>
        <v/>
      </c>
      <c r="B6" s="29" t="str">
        <f t="shared" ca="1" si="0"/>
        <v/>
      </c>
      <c r="C6" s="8" t="str">
        <f t="shared" si="2"/>
        <v/>
      </c>
      <c r="D6" s="9" t="str">
        <f>IF(OR(S$16="No",ROW(C6)-2&lt;=S$11),IF(ROW(C6)-2&lt;S$11,IF(S$6&gt;0,ROUND(S$20,0),ROUND((B$2)/(S$11),0)),IF(ROW(C6)-2=S$11,B$2-SUM(D$3:D5),"")),IF(ROW(C6)-2&lt;S$12,ROUND((S$7-B$2)/(S$14),0),IF(ROW(C6)-2=S$12,S$7-SUM(D$3:D5),"")))</f>
        <v/>
      </c>
      <c r="E6" s="10" t="str">
        <f t="shared" si="1"/>
        <v/>
      </c>
      <c r="F6" s="4"/>
      <c r="G6" s="43"/>
      <c r="H6" s="44"/>
      <c r="I6" s="44"/>
      <c r="J6" s="64"/>
      <c r="L6" s="30">
        <f>(M5)</f>
        <v>0</v>
      </c>
      <c r="M6" s="30">
        <f>IF(B$2="",0,SUM(L6+D6))</f>
        <v>0</v>
      </c>
      <c r="N6" s="5">
        <v>4</v>
      </c>
      <c r="O6" s="5" t="s">
        <v>22</v>
      </c>
      <c r="S6" s="6">
        <f>IF(AND(G18&lt;&gt;"",SUM(G18)&lt;B2),1,0)</f>
        <v>0</v>
      </c>
    </row>
    <row r="7" spans="1:20" ht="15.95" customHeight="1" thickTop="1">
      <c r="A7" s="1" t="str">
        <f>IF(D7="","",CONCATENATE(VLOOKUP(COUNT(D$2:D7),$N$3:$O$12,2,FALSE)," Hot Box Sample Tons:  "))</f>
        <v/>
      </c>
      <c r="B7" s="29" t="str">
        <f t="shared" ca="1" si="0"/>
        <v/>
      </c>
      <c r="C7" s="8" t="str">
        <f t="shared" si="2"/>
        <v/>
      </c>
      <c r="D7" s="9" t="str">
        <f>IF(OR(S$16="No",ROW(C7)-2&lt;=S$11),IF(ROW(C7)-2&lt;S$11,IF(S$6&gt;0,ROUND(S$20,0),ROUND((B$2)/(S$11),0)),IF(ROW(C7)-2=S$11,B$2-SUM(D$3:D6),"")),IF(ROW(C7)-2&lt;S$12,ROUND((S$7-B$2)/(S$14),0),IF(ROW(C7)-2=S$12,S$7-SUM(D$3:D6),"")))</f>
        <v/>
      </c>
      <c r="E7" s="10" t="str">
        <f t="shared" si="1"/>
        <v/>
      </c>
      <c r="F7" s="4"/>
      <c r="G7" s="47" t="s">
        <v>16</v>
      </c>
      <c r="H7" s="48"/>
      <c r="I7" s="49"/>
      <c r="J7" s="22" t="s">
        <v>17</v>
      </c>
      <c r="L7" s="30">
        <f t="shared" ref="L7:L12" si="3">(M6)</f>
        <v>0</v>
      </c>
      <c r="M7" s="30">
        <f t="shared" ref="M7:M12" si="4">IF(B$2="",0,SUM(L7+D7))</f>
        <v>0</v>
      </c>
      <c r="N7" s="5">
        <v>5</v>
      </c>
      <c r="O7" s="5" t="s">
        <v>23</v>
      </c>
      <c r="R7" s="6" t="s">
        <v>40</v>
      </c>
      <c r="S7" s="17">
        <f>B2</f>
        <v>0</v>
      </c>
    </row>
    <row r="8" spans="1:20" ht="15.95" customHeight="1">
      <c r="A8" s="1" t="str">
        <f>IF(D8="","",CONCATENATE(VLOOKUP(COUNT(D$2:D8),$N$3:$O$12,2,FALSE)," Hot Box Sample Tons:  "))</f>
        <v/>
      </c>
      <c r="B8" s="29" t="str">
        <f t="shared" ca="1" si="0"/>
        <v/>
      </c>
      <c r="C8" s="8" t="str">
        <f t="shared" si="2"/>
        <v/>
      </c>
      <c r="D8" s="9" t="str">
        <f>IF(OR(S$16="No",ROW(C8)-2&lt;=S$11),IF(ROW(C8)-2&lt;S$11,IF(S$6&gt;0,ROUND(S$20,0),ROUND((B$2)/(S$11),0)),IF(ROW(C8)-2=S$11,B$2-SUM(D$3:D7),"")),IF(ROW(C8)-2&lt;S$12,ROUND((S$7-B$2)/(S$14),0),IF(ROW(C8)-2=S$12,S$7-SUM(D$3:D7),"")))</f>
        <v/>
      </c>
      <c r="E8" s="10" t="str">
        <f t="shared" si="1"/>
        <v/>
      </c>
      <c r="F8" s="4"/>
      <c r="G8" s="18">
        <v>101</v>
      </c>
      <c r="H8" s="12" t="s">
        <v>19</v>
      </c>
      <c r="I8" s="11">
        <v>500</v>
      </c>
      <c r="J8" s="19">
        <v>1</v>
      </c>
      <c r="L8" s="30">
        <f t="shared" si="3"/>
        <v>0</v>
      </c>
      <c r="M8" s="30">
        <f t="shared" si="4"/>
        <v>0</v>
      </c>
      <c r="N8" s="5">
        <v>6</v>
      </c>
      <c r="O8" s="5" t="s">
        <v>25</v>
      </c>
      <c r="R8" s="6" t="s">
        <v>26</v>
      </c>
      <c r="S8" s="6">
        <f>IF(S7&gt;I$11,J$12,IF(S7&gt;I$10,J$11,IF(S7&gt;I$9,J$10,IF(S7&gt;I$8,J$9,J$8))))</f>
        <v>1</v>
      </c>
    </row>
    <row r="9" spans="1:20" ht="15" customHeight="1">
      <c r="A9" s="1" t="str">
        <f>IF(D9="","",CONCATENATE(VLOOKUP(COUNT(D$2:D9),$N$3:$O$12,2,FALSE)," Hot Box Sample Tons:  "))</f>
        <v/>
      </c>
      <c r="B9" s="29" t="str">
        <f t="shared" ca="1" si="0"/>
        <v/>
      </c>
      <c r="C9" s="8" t="str">
        <f t="shared" si="2"/>
        <v/>
      </c>
      <c r="D9" s="9" t="str">
        <f>IF(OR(S$16="No",ROW(C9)-2&lt;=S$11),IF(ROW(C9)-2&lt;S$11,IF(S$6&gt;0,ROUND(S$20,0),ROUND((B$2)/(S$11),0)),IF(ROW(C9)-2=S$11,B$2-SUM(D$3:D8),"")),IF(ROW(C9)-2&lt;S$12,ROUND((S$7-B$2)/(S$14),0),IF(ROW(C9)-2=S$12,S$7-SUM(D$3:D8),"")))</f>
        <v/>
      </c>
      <c r="E9" s="10" t="str">
        <f t="shared" si="1"/>
        <v/>
      </c>
      <c r="F9" s="4"/>
      <c r="G9" s="18">
        <v>501</v>
      </c>
      <c r="H9" s="12" t="s">
        <v>19</v>
      </c>
      <c r="I9" s="11">
        <v>1250</v>
      </c>
      <c r="J9" s="19">
        <v>2</v>
      </c>
      <c r="L9" s="30">
        <f t="shared" si="3"/>
        <v>0</v>
      </c>
      <c r="M9" s="30">
        <f t="shared" si="4"/>
        <v>0</v>
      </c>
      <c r="N9" s="5">
        <v>7</v>
      </c>
      <c r="O9" s="5" t="s">
        <v>27</v>
      </c>
      <c r="R9" s="6" t="s">
        <v>28</v>
      </c>
      <c r="S9" s="5">
        <f>IF(B2&gt;I$11,J$12,IF(B2&gt;I$10,J$11,IF(B2&gt;I$9,J$10,IF(B2&gt;I$8,J$9,J$8))))</f>
        <v>1</v>
      </c>
    </row>
    <row r="10" spans="1:20">
      <c r="A10" s="1" t="str">
        <f>IF(D10="","",CONCATENATE(VLOOKUP(COUNT(D$2:D10),$N$3:$O$12,2,FALSE)," Hot Box Sample Tons:  "))</f>
        <v/>
      </c>
      <c r="B10" s="29" t="str">
        <f t="shared" ca="1" si="0"/>
        <v/>
      </c>
      <c r="C10" s="8" t="str">
        <f t="shared" si="2"/>
        <v/>
      </c>
      <c r="D10" s="9" t="str">
        <f>IF(OR(S$16="No",ROW(C10)-2&lt;=S$11),IF(ROW(C10)-2&lt;S$11,IF(S$6&gt;0,ROUND(S$20,0),ROUND((B$2)/(S$11),0)),IF(ROW(C10)-2=S$11,B$2-SUM(D$3:D9),"")),IF(ROW(C10)-2&lt;S$12,ROUND((S$7-B$2)/(S$14),0),IF(ROW(C10)-2=S$12,S$7-SUM(D$3:D9),"")))</f>
        <v/>
      </c>
      <c r="E10" s="10" t="str">
        <f t="shared" si="1"/>
        <v/>
      </c>
      <c r="F10" s="4"/>
      <c r="G10" s="18">
        <v>1251</v>
      </c>
      <c r="H10" s="12" t="s">
        <v>19</v>
      </c>
      <c r="I10" s="11">
        <v>2000</v>
      </c>
      <c r="J10" s="19">
        <v>3</v>
      </c>
      <c r="K10" s="5"/>
      <c r="L10" s="30">
        <f t="shared" si="3"/>
        <v>0</v>
      </c>
      <c r="M10" s="30">
        <f t="shared" si="4"/>
        <v>0</v>
      </c>
      <c r="N10" s="5">
        <v>8</v>
      </c>
      <c r="O10" s="5" t="s">
        <v>29</v>
      </c>
      <c r="R10" s="6" t="s">
        <v>30</v>
      </c>
      <c r="S10" s="13">
        <f>IF(M15&gt;10,10,M15)</f>
        <v>0</v>
      </c>
    </row>
    <row r="11" spans="1:20">
      <c r="A11" s="1" t="str">
        <f>IF(D11="","",CONCATENATE(VLOOKUP(COUNT(D$2:D11),$N$3:$O$12,2,FALSE)," Hot Box Sample Tons:  "))</f>
        <v/>
      </c>
      <c r="B11" s="29" t="str">
        <f t="shared" ca="1" si="0"/>
        <v/>
      </c>
      <c r="C11" s="8" t="str">
        <f t="shared" si="2"/>
        <v/>
      </c>
      <c r="D11" s="9" t="str">
        <f>IF(OR(S$16="No",ROW(C11)-2&lt;=S$11),IF(ROW(C11)-2&lt;S$11,IF(S$6&gt;0,ROUND(S$20,0),ROUND((B$2)/(S$11),0)),IF(ROW(C11)-2=S$11,B$2-SUM(D$3:D10),"")),IF(ROW(C11)-2&lt;S$12,ROUND((S$7-B$2)/(S$14),0),IF(ROW(C11)-2=S$12,S$7-SUM(D$3:D10),"")))</f>
        <v/>
      </c>
      <c r="E11" s="10" t="str">
        <f t="shared" si="1"/>
        <v/>
      </c>
      <c r="F11" s="4"/>
      <c r="G11" s="18">
        <v>2001</v>
      </c>
      <c r="H11" s="12" t="s">
        <v>19</v>
      </c>
      <c r="I11" s="11">
        <v>4500</v>
      </c>
      <c r="J11" s="19">
        <v>4</v>
      </c>
      <c r="L11" s="30">
        <f t="shared" si="3"/>
        <v>0</v>
      </c>
      <c r="M11" s="30">
        <f t="shared" si="4"/>
        <v>0</v>
      </c>
      <c r="N11" s="5">
        <v>9</v>
      </c>
      <c r="O11" s="5" t="s">
        <v>31</v>
      </c>
      <c r="R11" s="6" t="s">
        <v>32</v>
      </c>
      <c r="S11" s="6">
        <f>MAX(S9:S10)</f>
        <v>1</v>
      </c>
    </row>
    <row r="12" spans="1:20" ht="15.75" thickBot="1">
      <c r="A12" s="1" t="str">
        <f>IF(D12="","",CONCATENATE(VLOOKUP(COUNT(D$2:D12),$N$3:$O$12,2,FALSE)," Hot Box Sample Tons:  "))</f>
        <v/>
      </c>
      <c r="B12" s="29" t="str">
        <f t="shared" ca="1" si="0"/>
        <v/>
      </c>
      <c r="C12" s="8" t="str">
        <f t="shared" si="2"/>
        <v/>
      </c>
      <c r="D12" s="9" t="str">
        <f>IF(OR(S$16="No",ROW(C12)-2&lt;=S$11),IF(ROW(C12)-2&lt;S$11,IF(S$6&gt;0,ROUND(S$20,0),ROUND((B$2)/(S$11),0)),IF(ROW(C12)-2=S$11,B$2-SUM(D$3:D11),"")),IF(ROW(C12)-2&lt;S$12,ROUND((S$7-B$2)/(S$14),0),IF(ROW(C12)-2=S$12,S$7-SUM(D$3:D11),"")))</f>
        <v/>
      </c>
      <c r="E12" s="10" t="str">
        <f t="shared" si="1"/>
        <v/>
      </c>
      <c r="G12" s="59" t="s">
        <v>24</v>
      </c>
      <c r="H12" s="60"/>
      <c r="I12" s="20">
        <v>4500</v>
      </c>
      <c r="J12" s="21">
        <v>5</v>
      </c>
      <c r="K12" s="17"/>
      <c r="L12" s="30">
        <f t="shared" si="3"/>
        <v>0</v>
      </c>
      <c r="M12" s="30">
        <f t="shared" si="4"/>
        <v>0</v>
      </c>
      <c r="N12" s="5">
        <v>10</v>
      </c>
      <c r="O12" s="5" t="s">
        <v>33</v>
      </c>
      <c r="R12" s="6" t="s">
        <v>34</v>
      </c>
      <c r="S12" s="13">
        <f>MAX(S8,S10)</f>
        <v>1</v>
      </c>
    </row>
    <row r="13" spans="1:20" ht="15.75" thickTop="1">
      <c r="B13" s="31"/>
      <c r="D13" s="9"/>
      <c r="G13" s="50" t="str">
        <f>IF(OR(SUM(S10)&gt;S9,SUM(S10)&gt;S8),"*Alternate sampling plan has been indicated and overrides that shown in the table above","")</f>
        <v/>
      </c>
      <c r="H13" s="51"/>
      <c r="I13" s="51"/>
      <c r="J13" s="52"/>
    </row>
    <row r="14" spans="1:20">
      <c r="A14" s="16" t="s">
        <v>2</v>
      </c>
      <c r="B14" s="27"/>
      <c r="C14" s="32"/>
      <c r="D14" s="24"/>
      <c r="E14" s="24"/>
      <c r="G14" s="53"/>
      <c r="H14" s="54"/>
      <c r="I14" s="54"/>
      <c r="J14" s="55"/>
      <c r="R14" s="6" t="s">
        <v>35</v>
      </c>
      <c r="S14" s="15">
        <f>S12-S11</f>
        <v>0</v>
      </c>
    </row>
    <row r="15" spans="1:20">
      <c r="A15" s="16" t="s">
        <v>1</v>
      </c>
      <c r="B15" s="28"/>
      <c r="C15" s="32"/>
      <c r="D15" s="23">
        <v>0</v>
      </c>
      <c r="E15" s="24"/>
      <c r="G15" s="53"/>
      <c r="H15" s="54"/>
      <c r="I15" s="54"/>
      <c r="J15" s="55"/>
      <c r="M15" s="45">
        <f>IF(S6&gt;0,1+S9,J5)</f>
        <v>0</v>
      </c>
      <c r="R15" s="6" t="s">
        <v>36</v>
      </c>
      <c r="S15" s="6" t="str">
        <f ca="1">IF(S14&gt;1,IF(COUNT(B3:B12)&lt;S12,"Yes","No"),IF(AND(COUNT(B3:B12)&lt;S11,(B$2-S7)&lt;0),"Yes","No"))</f>
        <v>No</v>
      </c>
      <c r="T15" s="6" t="s">
        <v>37</v>
      </c>
    </row>
    <row r="16" spans="1:20" ht="15.75" thickBot="1">
      <c r="A16" s="16" t="str">
        <f>IF(D3="","",CONCATENATE("Approximate ",VLOOKUP(COUNT(D$2:D3),$N$3:$O$12,2,FALSE)," Sample Time:  "))</f>
        <v/>
      </c>
      <c r="B16" s="33" t="str">
        <f>IF(B$14="","",IF(B3=0,"",B$15+TIME(D16,E16,0)))</f>
        <v/>
      </c>
      <c r="C16" s="32"/>
      <c r="D16" s="26" t="e">
        <f ca="1">B3/B$14</f>
        <v>#DIV/0!</v>
      </c>
      <c r="E16" s="26" t="e">
        <f ca="1">(D16-ROUNDDOWN(D16,0))*60</f>
        <v>#DIV/0!</v>
      </c>
      <c r="F16" s="25"/>
      <c r="G16" s="56"/>
      <c r="H16" s="57"/>
      <c r="I16" s="57"/>
      <c r="J16" s="58"/>
      <c r="M16" s="46"/>
      <c r="R16" s="6" t="s">
        <v>38</v>
      </c>
      <c r="S16" s="6" t="str">
        <f>IF(S14&gt;1,"Yes","No")</f>
        <v>No</v>
      </c>
    </row>
    <row r="17" spans="1:19" ht="16.5" thickTop="1" thickBot="1">
      <c r="A17" s="16" t="str">
        <f>IF(D4="","",CONCATENATE("Approximate ",VLOOKUP(COUNT(D$2:D4),$N$3:$O$12,2,FALSE)," Sample Time:  "))</f>
        <v/>
      </c>
      <c r="B17" s="33" t="str">
        <f t="shared" ref="B17:B19" si="5">IF(B$14="","",IF(B4=0,"",B$15+TIME(D17,E17,0)))</f>
        <v/>
      </c>
      <c r="C17" s="32"/>
      <c r="D17" s="26" t="e">
        <f t="shared" ref="D17:D19" ca="1" si="6">B4/B$14</f>
        <v>#DIV/0!</v>
      </c>
      <c r="E17" s="26" t="e">
        <f t="shared" ref="E17:E25" ca="1" si="7">(D17-ROUNDDOWN(D17,0))*60</f>
        <v>#DIV/0!</v>
      </c>
      <c r="F17" s="25"/>
      <c r="G17" s="61" t="s">
        <v>44</v>
      </c>
      <c r="H17" s="61"/>
      <c r="I17" s="61"/>
      <c r="J17" s="61"/>
      <c r="R17" s="6" t="s">
        <v>39</v>
      </c>
      <c r="S17" s="6">
        <f ca="1">IF(S15="Yes",S11,IF(S9&gt;0,S10,S7))</f>
        <v>0</v>
      </c>
    </row>
    <row r="18" spans="1:19" ht="16.5" thickTop="1" thickBot="1">
      <c r="A18" s="16" t="str">
        <f>IF(D5="","",CONCATENATE("Approximate ",VLOOKUP(COUNT(D$2:D5),$N$3:$O$12,2,FALSE)," Sample Time:  "))</f>
        <v/>
      </c>
      <c r="B18" s="33" t="str">
        <f t="shared" si="5"/>
        <v/>
      </c>
      <c r="C18" s="32"/>
      <c r="D18" s="26" t="e">
        <f t="shared" ca="1" si="6"/>
        <v>#DIV/0!</v>
      </c>
      <c r="E18" s="26" t="e">
        <f t="shared" ca="1" si="7"/>
        <v>#DIV/0!</v>
      </c>
      <c r="F18" s="25"/>
      <c r="G18" s="65"/>
      <c r="H18" s="66"/>
      <c r="I18" s="66"/>
      <c r="J18" s="67"/>
      <c r="S18" s="6">
        <f ca="1">IF(S15="Yes",S11,IF(S9&gt;0,S10,S7))</f>
        <v>0</v>
      </c>
    </row>
    <row r="19" spans="1:19" ht="15.75" thickTop="1">
      <c r="A19" s="16" t="str">
        <f>IF(D6="","",CONCATENATE("Approximate ",VLOOKUP(COUNT(D$2:D6),$N$3:$O$12,2,FALSE)," Sample Time:  "))</f>
        <v/>
      </c>
      <c r="B19" s="33" t="str">
        <f t="shared" si="5"/>
        <v/>
      </c>
      <c r="C19" s="32"/>
      <c r="D19" s="26" t="e">
        <f t="shared" ca="1" si="6"/>
        <v>#DIV/0!</v>
      </c>
      <c r="E19" s="26" t="e">
        <f t="shared" ca="1" si="7"/>
        <v>#DIV/0!</v>
      </c>
      <c r="F19" s="25"/>
      <c r="G19" s="14" t="str">
        <f>IF(S6&gt;0,"* Articles 1106.01, A and B invoked.","")</f>
        <v/>
      </c>
    </row>
    <row r="20" spans="1:19">
      <c r="A20" s="16" t="str">
        <f>IF(D7="","",CONCATENATE("Approximate ",VLOOKUP(COUNT(D$2:D7),$N$3:$O$12,2,FALSE)," Sample Time:  "))</f>
        <v/>
      </c>
      <c r="B20" s="33" t="str">
        <f t="shared" ref="B20:B25" si="8">IF(B$14="","",IF(B7=0,"",B$15+TIME(D20,E20,0)))</f>
        <v/>
      </c>
      <c r="C20" s="32"/>
      <c r="D20" s="26" t="e">
        <f t="shared" ref="D20:D25" ca="1" si="9">B7/B$14</f>
        <v>#DIV/0!</v>
      </c>
      <c r="E20" s="26" t="e">
        <f t="shared" ca="1" si="7"/>
        <v>#DIV/0!</v>
      </c>
      <c r="R20" s="6" t="s">
        <v>45</v>
      </c>
      <c r="S20" s="5">
        <f>(B2-D3)/(S10-1)</f>
        <v>0</v>
      </c>
    </row>
    <row r="21" spans="1:19">
      <c r="A21" s="16" t="str">
        <f>IF(D8="","",CONCATENATE("Approximate ",VLOOKUP(COUNT(D$2:D8),$N$3:$O$12,2,FALSE)," Sample Time:  "))</f>
        <v/>
      </c>
      <c r="B21" s="33" t="str">
        <f t="shared" si="8"/>
        <v/>
      </c>
      <c r="C21" s="32"/>
      <c r="D21" s="26" t="e">
        <f t="shared" ca="1" si="9"/>
        <v>#DIV/0!</v>
      </c>
      <c r="E21" s="26" t="e">
        <f t="shared" ca="1" si="7"/>
        <v>#DIV/0!</v>
      </c>
      <c r="R21" s="7"/>
    </row>
    <row r="22" spans="1:19">
      <c r="A22" s="16" t="str">
        <f>IF(D9="","",CONCATENATE("Approximate ",VLOOKUP(COUNT(D$2:D9),$N$3:$O$12,2,FALSE)," Sample Time:  "))</f>
        <v/>
      </c>
      <c r="B22" s="33" t="str">
        <f t="shared" si="8"/>
        <v/>
      </c>
      <c r="C22" s="32"/>
      <c r="D22" s="26" t="e">
        <f t="shared" ca="1" si="9"/>
        <v>#DIV/0!</v>
      </c>
      <c r="E22" s="26" t="e">
        <f t="shared" ca="1" si="7"/>
        <v>#DIV/0!</v>
      </c>
    </row>
    <row r="23" spans="1:19">
      <c r="A23" s="16" t="str">
        <f>IF(D10="","",CONCATENATE("Approximate ",VLOOKUP(COUNT(D$2:D10),$N$3:$O$12,2,FALSE)," Sample Time:  "))</f>
        <v/>
      </c>
      <c r="B23" s="33" t="str">
        <f t="shared" si="8"/>
        <v/>
      </c>
      <c r="C23" s="32"/>
      <c r="D23" s="26" t="e">
        <f t="shared" ca="1" si="9"/>
        <v>#DIV/0!</v>
      </c>
      <c r="E23" s="26" t="e">
        <f t="shared" ca="1" si="7"/>
        <v>#DIV/0!</v>
      </c>
    </row>
    <row r="24" spans="1:19">
      <c r="A24" s="16" t="str">
        <f>IF(D11="","",CONCATENATE("Approximate ",VLOOKUP(COUNT(D$2:D11),$N$3:$O$12,2,FALSE)," Sample Time:  "))</f>
        <v/>
      </c>
      <c r="B24" s="33" t="str">
        <f t="shared" si="8"/>
        <v/>
      </c>
      <c r="C24" s="32"/>
      <c r="D24" s="26" t="e">
        <f t="shared" ca="1" si="9"/>
        <v>#DIV/0!</v>
      </c>
      <c r="E24" s="26" t="e">
        <f t="shared" ca="1" si="7"/>
        <v>#DIV/0!</v>
      </c>
    </row>
    <row r="25" spans="1:19">
      <c r="A25" s="16" t="str">
        <f>IF(D12="","",CONCATENATE("Approximate ",VLOOKUP(COUNT(D$2:D12),$N$3:$O$12,2,FALSE)," Sample Time:  "))</f>
        <v/>
      </c>
      <c r="B25" s="33" t="str">
        <f t="shared" si="8"/>
        <v/>
      </c>
      <c r="C25" s="32"/>
      <c r="D25" s="26" t="e">
        <f t="shared" ca="1" si="9"/>
        <v>#DIV/0!</v>
      </c>
      <c r="E25" s="26" t="e">
        <f t="shared" ca="1" si="7"/>
        <v>#DIV/0!</v>
      </c>
    </row>
    <row r="27" spans="1:19">
      <c r="A27" s="34" t="s">
        <v>3</v>
      </c>
    </row>
    <row r="28" spans="1:19">
      <c r="A28" s="32"/>
    </row>
    <row r="29" spans="1:19">
      <c r="A29" s="32" t="s">
        <v>5</v>
      </c>
    </row>
    <row r="30" spans="1:19">
      <c r="A30" s="32" t="s">
        <v>4</v>
      </c>
    </row>
    <row r="31" spans="1:19">
      <c r="A31" s="32" t="s">
        <v>6</v>
      </c>
    </row>
    <row r="32" spans="1:19">
      <c r="A32" s="32"/>
    </row>
    <row r="33" spans="1:1">
      <c r="A33" s="34" t="s">
        <v>7</v>
      </c>
    </row>
    <row r="34" spans="1:1">
      <c r="A34" s="34" t="s">
        <v>15</v>
      </c>
    </row>
    <row r="35" spans="1:1">
      <c r="A35" s="32"/>
    </row>
    <row r="36" spans="1:1">
      <c r="A36" s="32" t="s">
        <v>9</v>
      </c>
    </row>
    <row r="37" spans="1:1">
      <c r="A37" s="32" t="s">
        <v>8</v>
      </c>
    </row>
    <row r="38" spans="1:1">
      <c r="A38" s="32"/>
    </row>
    <row r="39" spans="1:1">
      <c r="A39" s="32" t="s">
        <v>10</v>
      </c>
    </row>
    <row r="40" spans="1:1">
      <c r="A40" s="32" t="s">
        <v>11</v>
      </c>
    </row>
    <row r="41" spans="1:1">
      <c r="A41" s="32"/>
    </row>
    <row r="42" spans="1:1">
      <c r="A42" s="32" t="s">
        <v>12</v>
      </c>
    </row>
    <row r="43" spans="1:1">
      <c r="A43" s="35" t="s">
        <v>14</v>
      </c>
    </row>
    <row r="44" spans="1:1">
      <c r="A44" s="32" t="s">
        <v>13</v>
      </c>
    </row>
  </sheetData>
  <sheetProtection password="C684" sheet="1" objects="1" scenarios="1"/>
  <mergeCells count="8">
    <mergeCell ref="G18:J18"/>
    <mergeCell ref="G17:J17"/>
    <mergeCell ref="J5:J6"/>
    <mergeCell ref="G4:I6"/>
    <mergeCell ref="M15:M16"/>
    <mergeCell ref="G7:I7"/>
    <mergeCell ref="G13:J16"/>
    <mergeCell ref="G12:H12"/>
  </mergeCells>
  <conditionalFormatting sqref="E3">
    <cfRule type="expression" dxfId="0" priority="1">
      <formula>$G$18&gt;0</formula>
    </cfRule>
  </conditionalFormatting>
  <pageMargins left="0.5" right="0.50600000000000001" top="0.6" bottom="0.25" header="0.5" footer="0.5"/>
  <pageSetup orientation="landscape" verticalDpi="300" r:id="rId1"/>
  <headerFooter alignWithMargins="0">
    <oddHeader>&amp;C&amp;R</oddHeader>
    <oddFooter>&amp;C&amp;R</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HMA Samples</vt:lpstr>
    </vt:vector>
  </TitlesOfParts>
  <Company>Iowa Department of Transportation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Iowa DOT</dc:creator>
  <cp:lastModifiedBy>iPAVE</cp:lastModifiedBy>
  <cp:lastPrinted>2006-06-21T19:11:05Z</cp:lastPrinted>
  <dcterms:created xsi:type="dcterms:W3CDTF">2006-03-29T19:05:32Z</dcterms:created>
  <dcterms:modified xsi:type="dcterms:W3CDTF">2012-04-11T21:40:52Z</dcterms:modified>
</cp:coreProperties>
</file>